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6435"/>
  </bookViews>
  <sheets>
    <sheet name="Annual Expenditure" sheetId="1" r:id="rId1"/>
  </sheets>
  <definedNames>
    <definedName name="_xlnm._FilterDatabase" localSheetId="0" hidden="1">'Annual Expenditure'!$M$3:$M$4</definedName>
  </definedNames>
  <calcPr calcId="124519"/>
</workbook>
</file>

<file path=xl/calcChain.xml><?xml version="1.0" encoding="utf-8"?>
<calcChain xmlns="http://schemas.openxmlformats.org/spreadsheetml/2006/main">
  <c r="Z24" i="1"/>
  <c r="Z13"/>
  <c r="Z8" l="1"/>
  <c r="Z21" l="1"/>
  <c r="Z9"/>
  <c r="Z7"/>
  <c r="AA7" s="1"/>
  <c r="Z6"/>
  <c r="AA6" s="1"/>
  <c r="AA9"/>
  <c r="AA10"/>
  <c r="AA11"/>
  <c r="AA13"/>
  <c r="AA14"/>
  <c r="AA15"/>
  <c r="AA16"/>
  <c r="AA17"/>
  <c r="AA19"/>
  <c r="AA20"/>
  <c r="AA23"/>
  <c r="AA24"/>
  <c r="AA5"/>
  <c r="Z12"/>
  <c r="Z22" l="1"/>
  <c r="Z25" s="1"/>
  <c r="Y21"/>
  <c r="Y8"/>
  <c r="AA8" s="1"/>
  <c r="Y12"/>
  <c r="AA12" s="1"/>
  <c r="Y22" l="1"/>
  <c r="AA21"/>
  <c r="X21"/>
  <c r="X12"/>
  <c r="Y25" l="1"/>
  <c r="AA25" s="1"/>
  <c r="AA22"/>
  <c r="X22"/>
  <c r="X25" s="1"/>
  <c r="W21"/>
  <c r="W12" l="1"/>
  <c r="V21"/>
  <c r="V8"/>
  <c r="V5"/>
  <c r="V12" s="1"/>
  <c r="W22" l="1"/>
  <c r="V22"/>
  <c r="U8"/>
  <c r="U5"/>
  <c r="U21"/>
  <c r="S12"/>
  <c r="T12"/>
  <c r="S21"/>
  <c r="T21"/>
  <c r="R21"/>
  <c r="R12"/>
  <c r="W25" l="1"/>
  <c r="S22"/>
  <c r="S25" s="1"/>
  <c r="V25"/>
  <c r="T22"/>
  <c r="T25" s="1"/>
  <c r="U12"/>
  <c r="U22" s="1"/>
  <c r="R22"/>
  <c r="R25" s="1"/>
  <c r="U25" l="1"/>
  <c r="N25"/>
  <c r="M25"/>
  <c r="O24"/>
  <c r="P23"/>
  <c r="O23"/>
  <c r="Q5"/>
  <c r="Q12" s="1"/>
  <c r="Q21"/>
  <c r="P18"/>
  <c r="P10"/>
  <c r="P20"/>
  <c r="P19"/>
  <c r="P17"/>
  <c r="P15"/>
  <c r="P14"/>
  <c r="P11"/>
  <c r="P9"/>
  <c r="P8"/>
  <c r="P7"/>
  <c r="P6"/>
  <c r="P5"/>
  <c r="O25" l="1"/>
  <c r="Q22"/>
  <c r="Q25" s="1"/>
  <c r="P12"/>
  <c r="P21"/>
  <c r="P22" l="1"/>
  <c r="P25" s="1"/>
</calcChain>
</file>

<file path=xl/sharedStrings.xml><?xml version="1.0" encoding="utf-8"?>
<sst xmlns="http://schemas.openxmlformats.org/spreadsheetml/2006/main" count="58" uniqueCount="34">
  <si>
    <t>Είδος Παροχής</t>
  </si>
  <si>
    <t>£</t>
  </si>
  <si>
    <t>€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</si>
  <si>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</si>
  <si>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</si>
  <si>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</si>
  <si>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</si>
  <si>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</si>
  <si>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</si>
  <si>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</si>
  <si>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</si>
  <si>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</si>
  <si>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Σωματικής Βλάβης</t>
  </si>
  <si>
    <t>Βοήθημα Τοκετού</t>
  </si>
  <si>
    <t>Βοήθημα Κηδείας</t>
  </si>
  <si>
    <t>Γενικό Σύνολο</t>
  </si>
  <si>
    <t>Γενικό Σύνολο πληρωμών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</si>
  <si>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</si>
  <si>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</si>
  <si>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</si>
  <si>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</si>
  <si>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</si>
  <si>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** Το βοήθημα γάμου καταργήθηκε για όσους η ημερομηνία γάμου είναι από 1.1.2013 και μετά.</t>
  </si>
  <si>
    <t xml:space="preserve">*** Από 1.1.2013 υπήρξε τροποποίηση στη Νομοθεσία όσον αφορά τον τρόπο υπολογισμού του επιδόματος μητρότητας, από 75% σε 72% των ασφαλιστικών μονάδων που έχει σε πίστη της η ασφαλισμένη κατά το σχετικό έτος εισφορών (Ν. 193(Ι)/2012). </t>
  </si>
  <si>
    <t>Βοήθημα Γάμου**</t>
  </si>
  <si>
    <t>Επίδομα Μητρότητας***</t>
  </si>
  <si>
    <t>Επίδομα Πατρότητας****</t>
  </si>
  <si>
    <t>**** Η νομοθεσία για καταβολή επιδόματος πατρότητας τέθηκε σε ισχύ την 1η Αυγούστου 2017.</t>
  </si>
  <si>
    <t xml:space="preserve">Θεσμοθετημένη Σύνταξη </t>
  </si>
  <si>
    <t>2020*</t>
  </si>
  <si>
    <t>Ποσοστό μεταβολής 2020/2019</t>
  </si>
  <si>
    <t>Annual expenditure of pensions &amp; benefits Y2013-2020</t>
  </si>
  <si>
    <t>Πίνακας στον οποίο φαίνεται η ετήσια δαπάνη των παροχών του Ταμείου Koινωνικών Ασφαλίσεων κατά είδος παροχής για τα χρόνια 2013 - 2020</t>
  </si>
  <si>
    <t>* Τα στοιχεία του 2020 δεν είναι ελεγμένα από το Γενικό Ελεγκτή.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</si>
</sst>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1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0" fontId="16" fillId="0" borderId="0" xfId="0" applyFont="1"/>
    <xf numFmtId="3" fontId="16" fillId="0" borderId="8" xfId="0" applyNumberFormat="1" applyFon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3" fontId="0" fillId="0" borderId="22" xfId="0" applyNumberFormat="1" applyBorder="1"/>
    <xf numFmtId="3" fontId="18" fillId="0" borderId="1" xfId="0" applyNumberFormat="1" applyFont="1" applyBorder="1"/>
    <xf numFmtId="3" fontId="18" fillId="0" borderId="22" xfId="0" applyNumberFormat="1" applyFont="1" applyBorder="1"/>
    <xf numFmtId="164" fontId="0" fillId="0" borderId="0" xfId="0" applyNumberForma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0" fontId="0" fillId="0" borderId="24" xfId="0" applyNumberFormat="1" applyFill="1" applyBorder="1"/>
    <xf numFmtId="3" fontId="0" fillId="0" borderId="1" xfId="0" applyNumberFormat="1" applyBorder="1" applyAlignment="1">
      <alignment horizontal="right"/>
    </xf>
    <xf numFmtId="3" fontId="18" fillId="0" borderId="23" xfId="0" applyNumberFormat="1" applyFont="1" applyFill="1" applyBorder="1"/>
    <xf numFmtId="0" fontId="16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18" fillId="0" borderId="25" xfId="0" applyNumberFormat="1" applyFont="1" applyFill="1" applyBorder="1"/>
    <xf numFmtId="3" fontId="16" fillId="0" borderId="26" xfId="0" applyNumberFormat="1" applyFont="1" applyBorder="1"/>
    <xf numFmtId="3" fontId="16" fillId="0" borderId="22" xfId="0" applyNumberFormat="1" applyFont="1" applyBorder="1"/>
    <xf numFmtId="3" fontId="16" fillId="0" borderId="27" xfId="0" applyNumberFormat="1" applyFont="1" applyBorder="1"/>
    <xf numFmtId="3" fontId="16" fillId="0" borderId="26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10" fontId="0" fillId="0" borderId="29" xfId="0" applyNumberFormat="1" applyFill="1" applyBorder="1"/>
    <xf numFmtId="10" fontId="16" fillId="0" borderId="24" xfId="0" applyNumberFormat="1" applyFont="1" applyFill="1" applyBorder="1"/>
    <xf numFmtId="10" fontId="16" fillId="0" borderId="28" xfId="0" applyNumberFormat="1" applyFont="1" applyFill="1" applyBorder="1"/>
    <xf numFmtId="3" fontId="0" fillId="0" borderId="22" xfId="0" applyNumberFormat="1" applyFill="1" applyBorder="1"/>
    <xf numFmtId="3" fontId="16" fillId="0" borderId="27" xfId="0" applyNumberFormat="1" applyFont="1" applyFill="1" applyBorder="1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topLeftCell="A19" zoomScale="70" zoomScaleNormal="70" workbookViewId="0">
      <pane xSplit="15" topLeftCell="S1" activePane="topRight" state="frozen"/>
      <selection pane="topRight" activeCell="A33" sqref="A33:XFD33"/>
    </sheetView>
  </sheetViews>
  <sheetFormatPr defaultRowHeight="15"/>
  <cols>
    <col min="1" max="1" width="36.28515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2.7109375" hidden="1" customWidth="1"/>
    <col min="15" max="15" width="12.5703125" hidden="1" customWidth="1"/>
    <col min="16" max="16" width="15.28515625" hidden="1" customWidth="1"/>
    <col min="17" max="18" width="15.7109375" hidden="1" customWidth="1"/>
    <col min="19" max="24" width="15.7109375" customWidth="1"/>
    <col min="25" max="25" width="18" bestFit="1" customWidth="1"/>
    <col min="26" max="26" width="18" customWidth="1"/>
    <col min="27" max="27" width="15.28515625" customWidth="1"/>
    <col min="30" max="30" width="10" bestFit="1" customWidth="1"/>
  </cols>
  <sheetData>
    <row r="1" spans="1:27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5.75" thickBot="1">
      <c r="A2" s="10"/>
    </row>
    <row r="3" spans="1:27" ht="32.25" customHeight="1">
      <c r="A3" s="5" t="s">
        <v>0</v>
      </c>
      <c r="B3" s="24">
        <v>1997</v>
      </c>
      <c r="C3" s="24">
        <v>1998</v>
      </c>
      <c r="D3" s="24">
        <v>1999</v>
      </c>
      <c r="E3" s="24">
        <v>2000</v>
      </c>
      <c r="F3" s="24">
        <v>2001</v>
      </c>
      <c r="G3" s="24">
        <v>2002</v>
      </c>
      <c r="H3" s="24">
        <v>2003</v>
      </c>
      <c r="I3" s="24">
        <v>2004</v>
      </c>
      <c r="J3" s="24">
        <v>2005</v>
      </c>
      <c r="K3" s="24">
        <v>2006</v>
      </c>
      <c r="L3" s="24">
        <v>2007</v>
      </c>
      <c r="M3" s="23">
        <v>2007</v>
      </c>
      <c r="N3" s="23">
        <v>2008</v>
      </c>
      <c r="O3" s="23">
        <v>2009</v>
      </c>
      <c r="P3" s="14">
        <v>2010</v>
      </c>
      <c r="Q3" s="18">
        <v>2011</v>
      </c>
      <c r="R3" s="18">
        <v>2012</v>
      </c>
      <c r="S3" s="18">
        <v>2013</v>
      </c>
      <c r="T3" s="18">
        <v>2014</v>
      </c>
      <c r="U3" s="18">
        <v>2015</v>
      </c>
      <c r="V3" s="30">
        <v>2016</v>
      </c>
      <c r="W3" s="32">
        <v>2017</v>
      </c>
      <c r="X3" s="32">
        <v>2018</v>
      </c>
      <c r="Y3" s="32">
        <v>2019</v>
      </c>
      <c r="Z3" s="32" t="s">
        <v>29</v>
      </c>
      <c r="AA3" s="56" t="s">
        <v>30</v>
      </c>
    </row>
    <row r="4" spans="1:27">
      <c r="A4" s="6"/>
      <c r="B4" s="25" t="s">
        <v>1</v>
      </c>
      <c r="C4" s="25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5" t="s">
        <v>1</v>
      </c>
      <c r="L4" s="25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4" t="s">
        <v>2</v>
      </c>
      <c r="W4" s="4" t="s">
        <v>2</v>
      </c>
      <c r="X4" s="4" t="s">
        <v>2</v>
      </c>
      <c r="Y4" s="4" t="s">
        <v>2</v>
      </c>
      <c r="Z4" s="4" t="s">
        <v>2</v>
      </c>
      <c r="AA4" s="57"/>
    </row>
    <row r="5" spans="1:27">
      <c r="A5" s="8" t="s">
        <v>28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2">
        <f>770512832+10538</f>
        <v>770523370</v>
      </c>
      <c r="R5" s="2">
        <v>837080568</v>
      </c>
      <c r="S5" s="19">
        <v>880627117.70000005</v>
      </c>
      <c r="T5" s="19">
        <v>925287392.38999999</v>
      </c>
      <c r="U5" s="19">
        <f>964852278+6371</f>
        <v>964858649</v>
      </c>
      <c r="V5" s="2">
        <f>1005843652+5656</f>
        <v>1005849308</v>
      </c>
      <c r="W5" s="2">
        <v>1047076600</v>
      </c>
      <c r="X5" s="19">
        <v>1088072621</v>
      </c>
      <c r="Y5" s="19">
        <v>1137841051.99</v>
      </c>
      <c r="Z5" s="21">
        <v>1179622778</v>
      </c>
      <c r="AA5" s="34">
        <f>(Z5/Y5)-1</f>
        <v>3.6720178039741924E-2</v>
      </c>
    </row>
    <row r="6" spans="1:27">
      <c r="A6" s="8" t="s">
        <v>3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2">
        <v>173013251</v>
      </c>
      <c r="R6" s="2">
        <v>180351848</v>
      </c>
      <c r="S6" s="19">
        <v>185068158.50999999</v>
      </c>
      <c r="T6" s="19">
        <v>189657808.13</v>
      </c>
      <c r="U6" s="19">
        <v>193908373</v>
      </c>
      <c r="V6" s="2">
        <v>199202413</v>
      </c>
      <c r="W6" s="2">
        <v>205290867</v>
      </c>
      <c r="X6" s="19">
        <v>209621044</v>
      </c>
      <c r="Y6" s="19">
        <v>214844647.56999999</v>
      </c>
      <c r="Z6" s="21">
        <f>160676837.38+67284987.53</f>
        <v>227961824.91</v>
      </c>
      <c r="AA6" s="34">
        <f t="shared" ref="AA6:AA25" si="0">(Z6/Y6)-1</f>
        <v>6.1054243093145777E-2</v>
      </c>
    </row>
    <row r="7" spans="1:27">
      <c r="A7" s="8" t="s">
        <v>4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2">
        <v>53479266</v>
      </c>
      <c r="R7" s="2">
        <v>54022051</v>
      </c>
      <c r="S7" s="19">
        <v>51521971.390000001</v>
      </c>
      <c r="T7" s="19">
        <v>48673681.870000005</v>
      </c>
      <c r="U7" s="19">
        <v>47483521</v>
      </c>
      <c r="V7" s="2">
        <v>44234203</v>
      </c>
      <c r="W7" s="2">
        <v>41523686</v>
      </c>
      <c r="X7" s="19">
        <v>39114483</v>
      </c>
      <c r="Y7" s="19">
        <v>37000364.14199999</v>
      </c>
      <c r="Z7" s="21">
        <f>19509549.56+14907107</f>
        <v>34416656.560000002</v>
      </c>
      <c r="AA7" s="34">
        <f t="shared" si="0"/>
        <v>-6.9829247411842599E-2</v>
      </c>
    </row>
    <row r="8" spans="1:27">
      <c r="A8" s="8" t="s">
        <v>5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2">
        <v>5105616</v>
      </c>
      <c r="R8" s="2">
        <v>5023743</v>
      </c>
      <c r="S8" s="19">
        <v>4956114.71</v>
      </c>
      <c r="T8" s="19">
        <v>4903060</v>
      </c>
      <c r="U8" s="19">
        <f>4553765+92882</f>
        <v>4646647</v>
      </c>
      <c r="V8" s="2">
        <f>4488763+106391</f>
        <v>4595154</v>
      </c>
      <c r="W8" s="2">
        <v>4453926</v>
      </c>
      <c r="X8" s="19">
        <v>4382813</v>
      </c>
      <c r="Y8" s="19">
        <f>4359932.58+52431</f>
        <v>4412363.58</v>
      </c>
      <c r="Z8" s="21">
        <f>4266950.28+57889</f>
        <v>4324839.28</v>
      </c>
      <c r="AA8" s="34">
        <f t="shared" si="0"/>
        <v>-1.983614867929806E-2</v>
      </c>
    </row>
    <row r="9" spans="1:27">
      <c r="A9" s="8" t="s">
        <v>6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2">
        <v>4315123</v>
      </c>
      <c r="R9" s="2">
        <v>4357023</v>
      </c>
      <c r="S9" s="19">
        <v>4249186</v>
      </c>
      <c r="T9" s="19">
        <v>4146913.77</v>
      </c>
      <c r="U9" s="19">
        <v>4069621</v>
      </c>
      <c r="V9" s="2">
        <v>4049977</v>
      </c>
      <c r="W9" s="2">
        <v>3971923</v>
      </c>
      <c r="X9" s="19">
        <v>3801484</v>
      </c>
      <c r="Y9" s="19">
        <v>3634529.1599999997</v>
      </c>
      <c r="Z9" s="21">
        <f>3201810.14+177925.9</f>
        <v>3379736.04</v>
      </c>
      <c r="AA9" s="34">
        <f t="shared" si="0"/>
        <v>-7.0103473870601674E-2</v>
      </c>
    </row>
    <row r="10" spans="1:27">
      <c r="A10" s="8" t="s">
        <v>7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2">
        <v>1099417</v>
      </c>
      <c r="R10" s="2">
        <v>1094348</v>
      </c>
      <c r="S10" s="19">
        <v>1061280.27</v>
      </c>
      <c r="T10" s="19">
        <v>999620.38</v>
      </c>
      <c r="U10" s="19">
        <v>932328</v>
      </c>
      <c r="V10" s="2">
        <v>871627</v>
      </c>
      <c r="W10" s="2">
        <v>842028</v>
      </c>
      <c r="X10" s="19">
        <v>812710</v>
      </c>
      <c r="Y10" s="19">
        <v>776751.58</v>
      </c>
      <c r="Z10" s="21">
        <v>749560.06</v>
      </c>
      <c r="AA10" s="34">
        <f t="shared" si="0"/>
        <v>-3.5006713472021445E-2</v>
      </c>
    </row>
    <row r="11" spans="1:27">
      <c r="A11" s="8" t="s">
        <v>8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2">
        <v>2567433</v>
      </c>
      <c r="R11" s="2">
        <v>2624340</v>
      </c>
      <c r="S11" s="19">
        <v>2613569.85</v>
      </c>
      <c r="T11" s="19">
        <v>2535377.98</v>
      </c>
      <c r="U11" s="19">
        <v>2447988</v>
      </c>
      <c r="V11" s="2">
        <v>2398021</v>
      </c>
      <c r="W11" s="2">
        <v>2333864</v>
      </c>
      <c r="X11" s="19">
        <v>2299054</v>
      </c>
      <c r="Y11" s="19">
        <v>2279475.6</v>
      </c>
      <c r="Z11" s="19">
        <v>2239936.35</v>
      </c>
      <c r="AA11" s="34">
        <f t="shared" si="0"/>
        <v>-1.7345765841933147E-2</v>
      </c>
    </row>
    <row r="12" spans="1:27">
      <c r="A12" s="9" t="s">
        <v>9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1">
        <f>SUM(P5:P11)</f>
        <v>921671070</v>
      </c>
      <c r="Q12" s="11">
        <f>SUM(Q5:Q11)</f>
        <v>1010103476</v>
      </c>
      <c r="R12" s="11">
        <f>SUM(R5:R11)</f>
        <v>1084553921</v>
      </c>
      <c r="S12" s="11">
        <f t="shared" ref="S12:T12" si="1">SUM(S5:S11)</f>
        <v>1130097398.4300001</v>
      </c>
      <c r="T12" s="11">
        <f t="shared" si="1"/>
        <v>1176203854.52</v>
      </c>
      <c r="U12" s="11">
        <f t="shared" ref="U12:V12" si="2">SUM(U5:U11)</f>
        <v>1218347127</v>
      </c>
      <c r="V12" s="11">
        <f t="shared" si="2"/>
        <v>1261200703</v>
      </c>
      <c r="W12" s="11">
        <f t="shared" ref="W12:X12" si="3">SUM(W5:W11)</f>
        <v>1305492894</v>
      </c>
      <c r="X12" s="11">
        <f t="shared" si="3"/>
        <v>1348104209</v>
      </c>
      <c r="Y12" s="41">
        <f>SUM(Y5:Y11)</f>
        <v>1400789183.6219997</v>
      </c>
      <c r="Z12" s="41">
        <f>SUM(Z5:Z11)</f>
        <v>1452695331.1999998</v>
      </c>
      <c r="AA12" s="47">
        <f t="shared" si="0"/>
        <v>3.7054931737684482E-2</v>
      </c>
    </row>
    <row r="13" spans="1:27">
      <c r="A13" s="8" t="s">
        <v>10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2">
        <v>98390894</v>
      </c>
      <c r="R13" s="2">
        <v>124468629</v>
      </c>
      <c r="S13" s="19">
        <v>150239187.59999999</v>
      </c>
      <c r="T13" s="19">
        <v>117040680</v>
      </c>
      <c r="U13" s="19">
        <v>97619229</v>
      </c>
      <c r="V13" s="2">
        <v>85901796</v>
      </c>
      <c r="W13" s="2">
        <v>81444714</v>
      </c>
      <c r="X13" s="19">
        <v>76242272</v>
      </c>
      <c r="Y13" s="19">
        <v>83575236.299999997</v>
      </c>
      <c r="Z13" s="49">
        <f>109312365.72+702704.99-21948.99</f>
        <v>109993121.72</v>
      </c>
      <c r="AA13" s="34">
        <f t="shared" si="0"/>
        <v>0.31609704727810617</v>
      </c>
    </row>
    <row r="14" spans="1:27">
      <c r="A14" s="8" t="s">
        <v>11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2">
        <v>36353281</v>
      </c>
      <c r="R14" s="2">
        <v>41788284</v>
      </c>
      <c r="S14" s="19">
        <v>33323258.670000002</v>
      </c>
      <c r="T14" s="19">
        <v>33236520.75</v>
      </c>
      <c r="U14" s="19">
        <v>29046119</v>
      </c>
      <c r="V14" s="2">
        <v>34471307</v>
      </c>
      <c r="W14" s="2">
        <v>30185853</v>
      </c>
      <c r="X14" s="19">
        <v>35317184</v>
      </c>
      <c r="Y14" s="19">
        <v>35533772.850000001</v>
      </c>
      <c r="Z14" s="19">
        <v>30044630.870000001</v>
      </c>
      <c r="AA14" s="34">
        <f t="shared" si="0"/>
        <v>-0.15447675661043692</v>
      </c>
    </row>
    <row r="15" spans="1:27">
      <c r="A15" s="8" t="s">
        <v>25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2">
        <v>29481906</v>
      </c>
      <c r="R15" s="2">
        <v>32848209</v>
      </c>
      <c r="S15" s="19">
        <v>30859611.210000001</v>
      </c>
      <c r="T15" s="19">
        <v>29300779.899999999</v>
      </c>
      <c r="U15" s="19">
        <v>28099407</v>
      </c>
      <c r="V15" s="2">
        <v>25342007</v>
      </c>
      <c r="W15" s="2">
        <v>22040691</v>
      </c>
      <c r="X15" s="19">
        <v>29768711</v>
      </c>
      <c r="Y15" s="19">
        <v>24323095.850000001</v>
      </c>
      <c r="Z15" s="19">
        <v>27627408.27</v>
      </c>
      <c r="AA15" s="34">
        <f t="shared" si="0"/>
        <v>0.13585081604651061</v>
      </c>
    </row>
    <row r="16" spans="1:27">
      <c r="A16" s="8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9"/>
      <c r="T16" s="19"/>
      <c r="U16" s="19"/>
      <c r="V16" s="2"/>
      <c r="W16" s="2">
        <v>621604</v>
      </c>
      <c r="X16" s="19">
        <v>1690823</v>
      </c>
      <c r="Y16" s="19">
        <v>1115823.02</v>
      </c>
      <c r="Z16" s="19">
        <v>1168447.71</v>
      </c>
      <c r="AA16" s="34">
        <f t="shared" si="0"/>
        <v>4.7162219327577581E-2</v>
      </c>
    </row>
    <row r="17" spans="1:32">
      <c r="A17" s="8" t="s">
        <v>12</v>
      </c>
      <c r="B17" s="2">
        <v>674589</v>
      </c>
      <c r="C17" s="2">
        <v>732339</v>
      </c>
      <c r="D17" s="2">
        <v>834623</v>
      </c>
      <c r="E17" s="2">
        <v>987936</v>
      </c>
      <c r="F17" s="2">
        <v>995149</v>
      </c>
      <c r="G17" s="2">
        <v>991619</v>
      </c>
      <c r="H17" s="2">
        <v>1094343</v>
      </c>
      <c r="I17" s="2">
        <v>1292807</v>
      </c>
      <c r="J17" s="2">
        <v>1332993</v>
      </c>
      <c r="K17" s="2">
        <v>1335464</v>
      </c>
      <c r="L17" s="2">
        <v>1226916</v>
      </c>
      <c r="M17" s="2">
        <v>2096310</v>
      </c>
      <c r="N17" s="2">
        <v>2281024</v>
      </c>
      <c r="O17" s="2">
        <v>2427696</v>
      </c>
      <c r="P17" s="2">
        <f>485873+320124+1034342</f>
        <v>1840339</v>
      </c>
      <c r="Q17" s="2">
        <v>2002774</v>
      </c>
      <c r="R17" s="2">
        <v>1810863</v>
      </c>
      <c r="S17" s="19">
        <v>1624721.85</v>
      </c>
      <c r="T17" s="19">
        <v>1283243.21</v>
      </c>
      <c r="U17" s="19">
        <v>1200690</v>
      </c>
      <c r="V17" s="2">
        <v>1556138</v>
      </c>
      <c r="W17" s="2">
        <v>1390411</v>
      </c>
      <c r="X17" s="19">
        <v>1659898</v>
      </c>
      <c r="Y17" s="19">
        <v>2069559.1900000004</v>
      </c>
      <c r="Z17" s="19">
        <v>1495529.88</v>
      </c>
      <c r="AA17" s="34">
        <f t="shared" si="0"/>
        <v>-0.27736791137633532</v>
      </c>
    </row>
    <row r="18" spans="1:32">
      <c r="A18" s="8" t="s">
        <v>24</v>
      </c>
      <c r="B18" s="2">
        <v>488437</v>
      </c>
      <c r="C18" s="2">
        <v>526081</v>
      </c>
      <c r="D18" s="2">
        <v>534879</v>
      </c>
      <c r="E18" s="2">
        <v>531145</v>
      </c>
      <c r="F18" s="2">
        <v>617032</v>
      </c>
      <c r="G18" s="2">
        <v>700472</v>
      </c>
      <c r="H18" s="2">
        <v>988827</v>
      </c>
      <c r="I18" s="2">
        <v>886000</v>
      </c>
      <c r="J18" s="2">
        <v>982840</v>
      </c>
      <c r="K18" s="2">
        <v>1238177</v>
      </c>
      <c r="L18" s="2">
        <v>987429</v>
      </c>
      <c r="M18" s="2">
        <v>1687123</v>
      </c>
      <c r="N18" s="2">
        <v>2330568</v>
      </c>
      <c r="O18" s="2">
        <v>2133043</v>
      </c>
      <c r="P18" s="2">
        <f>1302792+1303535</f>
        <v>2606327</v>
      </c>
      <c r="Q18" s="2">
        <v>2496284</v>
      </c>
      <c r="R18" s="2">
        <v>3405790</v>
      </c>
      <c r="S18" s="19">
        <v>917693.45</v>
      </c>
      <c r="T18" s="19">
        <v>3909.84</v>
      </c>
      <c r="U18" s="29"/>
      <c r="V18" s="35"/>
      <c r="W18" s="35"/>
      <c r="X18" s="29"/>
      <c r="Y18" s="19"/>
      <c r="Z18" s="19"/>
      <c r="AA18" s="34"/>
    </row>
    <row r="19" spans="1:32">
      <c r="A19" s="8" t="s">
        <v>13</v>
      </c>
      <c r="B19" s="2">
        <v>1351907</v>
      </c>
      <c r="C19" s="2">
        <v>1374931</v>
      </c>
      <c r="D19" s="2">
        <v>1302362</v>
      </c>
      <c r="E19" s="2">
        <v>1484688</v>
      </c>
      <c r="F19" s="2">
        <v>1406141</v>
      </c>
      <c r="G19" s="2">
        <v>1406685</v>
      </c>
      <c r="H19" s="2">
        <v>1460480</v>
      </c>
      <c r="I19" s="2">
        <v>1505796</v>
      </c>
      <c r="J19" s="2">
        <v>1559315</v>
      </c>
      <c r="K19" s="2">
        <v>1901550</v>
      </c>
      <c r="L19" s="2">
        <v>1554855</v>
      </c>
      <c r="M19" s="2">
        <v>2656627</v>
      </c>
      <c r="N19" s="2">
        <v>3609585</v>
      </c>
      <c r="O19" s="2">
        <v>3416800</v>
      </c>
      <c r="P19" s="2">
        <f>1650192+2411138</f>
        <v>4061330</v>
      </c>
      <c r="Q19" s="2">
        <v>4249553</v>
      </c>
      <c r="R19" s="2">
        <v>4788171</v>
      </c>
      <c r="S19" s="19">
        <v>4284449.75</v>
      </c>
      <c r="T19" s="19">
        <v>4485971.75</v>
      </c>
      <c r="U19" s="19">
        <v>4326035</v>
      </c>
      <c r="V19" s="2">
        <v>3682840</v>
      </c>
      <c r="W19" s="2">
        <v>4405207</v>
      </c>
      <c r="X19" s="19">
        <v>4034625</v>
      </c>
      <c r="Y19" s="29">
        <v>3803069.11</v>
      </c>
      <c r="Z19" s="29">
        <v>2806521.58</v>
      </c>
      <c r="AA19" s="34">
        <f t="shared" si="0"/>
        <v>-0.26203771248322116</v>
      </c>
    </row>
    <row r="20" spans="1:32">
      <c r="A20" s="8" t="s">
        <v>14</v>
      </c>
      <c r="B20" s="2">
        <v>890629</v>
      </c>
      <c r="C20" s="2">
        <v>985069</v>
      </c>
      <c r="D20" s="2">
        <v>913423</v>
      </c>
      <c r="E20" s="2">
        <v>1123376</v>
      </c>
      <c r="F20" s="2">
        <v>1001753</v>
      </c>
      <c r="G20" s="2">
        <v>1089232</v>
      </c>
      <c r="H20" s="2">
        <v>1149427</v>
      </c>
      <c r="I20" s="2">
        <v>1182098</v>
      </c>
      <c r="J20" s="2">
        <v>1296577</v>
      </c>
      <c r="K20" s="2">
        <v>1335631</v>
      </c>
      <c r="L20" s="2">
        <v>1322489</v>
      </c>
      <c r="M20" s="2">
        <v>2259607</v>
      </c>
      <c r="N20" s="2">
        <v>2464692</v>
      </c>
      <c r="O20" s="2">
        <v>2600661</v>
      </c>
      <c r="P20" s="2">
        <f>1257699+1531967</f>
        <v>2789666</v>
      </c>
      <c r="Q20" s="2">
        <v>2586468</v>
      </c>
      <c r="R20" s="2">
        <v>3307573</v>
      </c>
      <c r="S20" s="19">
        <v>1958618.63</v>
      </c>
      <c r="T20" s="19">
        <v>1990478.87</v>
      </c>
      <c r="U20" s="19">
        <v>2181743</v>
      </c>
      <c r="V20" s="2">
        <v>2162467</v>
      </c>
      <c r="W20" s="2">
        <v>2181754</v>
      </c>
      <c r="X20" s="19">
        <v>1937077</v>
      </c>
      <c r="Y20" s="29">
        <v>2254377.7500000005</v>
      </c>
      <c r="Z20" s="29">
        <v>2022741.92</v>
      </c>
      <c r="AA20" s="34">
        <f t="shared" si="0"/>
        <v>-0.10274934180839945</v>
      </c>
    </row>
    <row r="21" spans="1:32">
      <c r="A21" s="9" t="s">
        <v>9</v>
      </c>
      <c r="B21" s="3">
        <v>37090415</v>
      </c>
      <c r="C21" s="3">
        <v>37858251</v>
      </c>
      <c r="D21" s="3">
        <v>41216231</v>
      </c>
      <c r="E21" s="3">
        <v>47965348</v>
      </c>
      <c r="F21" s="3">
        <v>42893615</v>
      </c>
      <c r="G21" s="3">
        <v>47266662</v>
      </c>
      <c r="H21" s="3">
        <v>54719499</v>
      </c>
      <c r="I21" s="3">
        <v>56562060</v>
      </c>
      <c r="J21" s="3">
        <v>60633546</v>
      </c>
      <c r="K21" s="3">
        <v>65811190</v>
      </c>
      <c r="L21" s="3">
        <v>64756149</v>
      </c>
      <c r="M21" s="3">
        <v>110642450</v>
      </c>
      <c r="N21" s="3">
        <v>121915111</v>
      </c>
      <c r="O21" s="3">
        <v>150792414</v>
      </c>
      <c r="P21" s="11">
        <f t="shared" ref="P21:V21" si="4">SUM(P13:P20)</f>
        <v>170375912</v>
      </c>
      <c r="Q21" s="11">
        <f t="shared" si="4"/>
        <v>175561160</v>
      </c>
      <c r="R21" s="11">
        <f t="shared" si="4"/>
        <v>212417519</v>
      </c>
      <c r="S21" s="11">
        <f t="shared" si="4"/>
        <v>223207541.15999997</v>
      </c>
      <c r="T21" s="11">
        <f t="shared" si="4"/>
        <v>187341584.32000002</v>
      </c>
      <c r="U21" s="11">
        <f t="shared" si="4"/>
        <v>162473223</v>
      </c>
      <c r="V21" s="11">
        <f t="shared" si="4"/>
        <v>153116555</v>
      </c>
      <c r="W21" s="11">
        <f t="shared" ref="W21:X21" si="5">SUM(W13:W20)</f>
        <v>142270234</v>
      </c>
      <c r="X21" s="11">
        <f t="shared" si="5"/>
        <v>150650590</v>
      </c>
      <c r="Y21" s="44">
        <f>SUM(Y13:Y20)</f>
        <v>152674934.07000002</v>
      </c>
      <c r="Z21" s="44">
        <f>SUM(Z13:Z20)</f>
        <v>175158401.95000002</v>
      </c>
      <c r="AA21" s="47">
        <f t="shared" si="0"/>
        <v>0.14726364885601684</v>
      </c>
    </row>
    <row r="22" spans="1:32">
      <c r="A22" s="9" t="s">
        <v>15</v>
      </c>
      <c r="B22" s="3">
        <v>206645053</v>
      </c>
      <c r="C22" s="3">
        <v>219700156</v>
      </c>
      <c r="D22" s="3">
        <v>241247582</v>
      </c>
      <c r="E22" s="3">
        <v>268897384</v>
      </c>
      <c r="F22" s="3">
        <v>282792641</v>
      </c>
      <c r="G22" s="3">
        <v>322445016</v>
      </c>
      <c r="H22" s="3">
        <v>352097688</v>
      </c>
      <c r="I22" s="3">
        <v>376059495</v>
      </c>
      <c r="J22" s="3">
        <v>411175117</v>
      </c>
      <c r="K22" s="3">
        <v>440527147</v>
      </c>
      <c r="L22" s="3">
        <v>470362325</v>
      </c>
      <c r="M22" s="3">
        <v>803661746</v>
      </c>
      <c r="N22" s="3">
        <v>894954504</v>
      </c>
      <c r="O22" s="3">
        <v>987025214</v>
      </c>
      <c r="P22" s="3">
        <f t="shared" ref="P22:V22" si="6">P12+P21</f>
        <v>1092046982</v>
      </c>
      <c r="Q22" s="3">
        <f t="shared" si="6"/>
        <v>1185664636</v>
      </c>
      <c r="R22" s="3">
        <f t="shared" si="6"/>
        <v>1296971440</v>
      </c>
      <c r="S22" s="3">
        <f t="shared" si="6"/>
        <v>1353304939.5900002</v>
      </c>
      <c r="T22" s="3">
        <f t="shared" si="6"/>
        <v>1363545438.8399999</v>
      </c>
      <c r="U22" s="3">
        <f t="shared" si="6"/>
        <v>1380820350</v>
      </c>
      <c r="V22" s="3">
        <f t="shared" si="6"/>
        <v>1414317258</v>
      </c>
      <c r="W22" s="3">
        <f t="shared" ref="W22:X22" si="7">W12+W21</f>
        <v>1447763128</v>
      </c>
      <c r="X22" s="3">
        <f t="shared" si="7"/>
        <v>1498754799</v>
      </c>
      <c r="Y22" s="42">
        <f>SUM(Y12,Y21)</f>
        <v>1553464117.6919997</v>
      </c>
      <c r="Z22" s="42">
        <f>SUM(Z12,Z21)</f>
        <v>1627853733.1499999</v>
      </c>
      <c r="AA22" s="47">
        <f t="shared" si="0"/>
        <v>4.788627855049632E-2</v>
      </c>
    </row>
    <row r="23" spans="1:32">
      <c r="A23" s="8" t="s">
        <v>17</v>
      </c>
      <c r="B23" s="1"/>
      <c r="C23" s="1"/>
      <c r="D23" s="1"/>
      <c r="E23" s="1"/>
      <c r="F23" s="1"/>
      <c r="G23" s="1"/>
      <c r="H23" s="1"/>
      <c r="I23" s="1"/>
      <c r="J23" s="2">
        <v>2392580</v>
      </c>
      <c r="K23" s="2">
        <v>2475126</v>
      </c>
      <c r="L23" s="2">
        <v>3340972</v>
      </c>
      <c r="M23" s="2">
        <v>5708390</v>
      </c>
      <c r="N23" s="2">
        <v>6273638</v>
      </c>
      <c r="O23" s="2">
        <f>6812581+142970</f>
        <v>6955551</v>
      </c>
      <c r="P23" s="2">
        <f>7471310+16459+105343</f>
        <v>7593112</v>
      </c>
      <c r="Q23" s="2">
        <v>8222300</v>
      </c>
      <c r="R23" s="2">
        <v>8019301</v>
      </c>
      <c r="S23" s="19">
        <v>7481107</v>
      </c>
      <c r="T23" s="19">
        <v>6988097.5199999996</v>
      </c>
      <c r="U23" s="19">
        <v>3425781</v>
      </c>
      <c r="V23" s="2">
        <v>3580575</v>
      </c>
      <c r="W23" s="2">
        <v>3071563</v>
      </c>
      <c r="X23" s="19">
        <v>2663886</v>
      </c>
      <c r="Y23" s="19">
        <v>5853.31</v>
      </c>
      <c r="Z23" s="19">
        <v>1372.83</v>
      </c>
      <c r="AA23" s="34">
        <f t="shared" si="0"/>
        <v>-0.76546091015169204</v>
      </c>
    </row>
    <row r="24" spans="1:32" ht="15.75" thickBot="1">
      <c r="A24" s="8" t="s">
        <v>18</v>
      </c>
      <c r="B24" s="1"/>
      <c r="C24" s="1"/>
      <c r="D24" s="1"/>
      <c r="E24" s="2">
        <v>3363964</v>
      </c>
      <c r="F24" s="2">
        <v>3316699</v>
      </c>
      <c r="G24" s="2">
        <v>3360503</v>
      </c>
      <c r="H24" s="2">
        <v>4319546</v>
      </c>
      <c r="I24" s="2">
        <v>4669481</v>
      </c>
      <c r="J24" s="2">
        <v>4858212</v>
      </c>
      <c r="K24" s="2">
        <v>5026970</v>
      </c>
      <c r="L24" s="2">
        <v>5300984</v>
      </c>
      <c r="M24" s="2">
        <v>9057269</v>
      </c>
      <c r="N24" s="2">
        <v>9917473</v>
      </c>
      <c r="O24" s="2">
        <f>9865370+427150</f>
        <v>10292520</v>
      </c>
      <c r="P24" s="12">
        <v>10480304</v>
      </c>
      <c r="Q24" s="13">
        <v>10744338</v>
      </c>
      <c r="R24" s="20">
        <v>10899056</v>
      </c>
      <c r="S24" s="21">
        <v>9263318</v>
      </c>
      <c r="T24" s="21">
        <v>8769997</v>
      </c>
      <c r="U24" s="21">
        <v>8325478</v>
      </c>
      <c r="V24" s="36">
        <v>8686154</v>
      </c>
      <c r="W24" s="36">
        <v>9320406</v>
      </c>
      <c r="X24" s="40">
        <v>9435044</v>
      </c>
      <c r="Y24" s="40">
        <v>9168821.120000001</v>
      </c>
      <c r="Z24" s="40">
        <f>24393.77+7434810.81+124633.94+1316943.91+25000</f>
        <v>8925782.4299999997</v>
      </c>
      <c r="AA24" s="46">
        <f t="shared" si="0"/>
        <v>-2.6507081643228902E-2</v>
      </c>
    </row>
    <row r="25" spans="1:32" ht="15.75" thickBot="1">
      <c r="A25" s="15" t="s">
        <v>16</v>
      </c>
      <c r="B25" s="16"/>
      <c r="C25" s="16"/>
      <c r="D25" s="16"/>
      <c r="E25" s="16"/>
      <c r="F25" s="16"/>
      <c r="G25" s="16"/>
      <c r="H25" s="16"/>
      <c r="I25" s="16"/>
      <c r="J25" s="17">
        <v>418425909</v>
      </c>
      <c r="K25" s="17">
        <v>448029243</v>
      </c>
      <c r="L25" s="17">
        <v>479004281</v>
      </c>
      <c r="M25" s="17">
        <f>M22+M23+M24</f>
        <v>818427405</v>
      </c>
      <c r="N25" s="17">
        <f t="shared" ref="N25:T25" si="8">N22+N23+N24</f>
        <v>911145615</v>
      </c>
      <c r="O25" s="17">
        <f t="shared" si="8"/>
        <v>1004273285</v>
      </c>
      <c r="P25" s="17">
        <f t="shared" si="8"/>
        <v>1110120398</v>
      </c>
      <c r="Q25" s="17">
        <f t="shared" si="8"/>
        <v>1204631274</v>
      </c>
      <c r="R25" s="17">
        <f t="shared" si="8"/>
        <v>1315889797</v>
      </c>
      <c r="S25" s="17">
        <f t="shared" si="8"/>
        <v>1370049364.5900002</v>
      </c>
      <c r="T25" s="17">
        <f t="shared" si="8"/>
        <v>1379303533.3599999</v>
      </c>
      <c r="U25" s="17">
        <f t="shared" ref="U25:V25" si="9">U22+U23+U24</f>
        <v>1392571609</v>
      </c>
      <c r="V25" s="17">
        <f t="shared" si="9"/>
        <v>1426583987</v>
      </c>
      <c r="W25" s="17">
        <f t="shared" ref="W25:X25" si="10">W22+W23+W24</f>
        <v>1460155097</v>
      </c>
      <c r="X25" s="17">
        <f t="shared" si="10"/>
        <v>1510853729</v>
      </c>
      <c r="Y25" s="43">
        <f>SUM(Y22:Y24)</f>
        <v>1562638792.1219995</v>
      </c>
      <c r="Z25" s="50">
        <f>SUM(Z22:Z24)</f>
        <v>1636780888.4099998</v>
      </c>
      <c r="AA25" s="48">
        <f t="shared" si="0"/>
        <v>4.7446727075883155E-2</v>
      </c>
    </row>
    <row r="26" spans="1:3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32">
      <c r="A27" s="55" t="s">
        <v>19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38"/>
      <c r="Y27" s="39"/>
      <c r="Z27" s="45"/>
    </row>
    <row r="28" spans="1:32">
      <c r="A28" s="55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38"/>
      <c r="Y28" s="39"/>
      <c r="Z28" s="45"/>
    </row>
    <row r="29" spans="1:32">
      <c r="A29" s="26" t="s">
        <v>22</v>
      </c>
    </row>
    <row r="30" spans="1:32" ht="30.75" customHeight="1">
      <c r="A30" s="53" t="s">
        <v>23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28"/>
      <c r="AC30" s="28"/>
      <c r="AD30" s="28"/>
    </row>
    <row r="31" spans="1:32" ht="30.75" customHeight="1">
      <c r="A31" s="52" t="s">
        <v>27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33"/>
      <c r="AC31" s="33"/>
      <c r="AD31" s="33"/>
    </row>
    <row r="32" spans="1:32">
      <c r="A32" t="s">
        <v>31</v>
      </c>
      <c r="U32" s="31"/>
      <c r="V32" s="31"/>
      <c r="Y32" s="51" t="s">
        <v>20</v>
      </c>
      <c r="Z32" s="51"/>
      <c r="AA32" s="51"/>
      <c r="AB32" s="27"/>
      <c r="AC32" s="27"/>
      <c r="AD32" s="27"/>
      <c r="AE32" s="27"/>
      <c r="AF32" s="27"/>
    </row>
    <row r="33" spans="1:27">
      <c r="A33" s="22">
        <v>44235</v>
      </c>
      <c r="S33" s="27"/>
      <c r="T33" s="27"/>
      <c r="V33" s="37"/>
      <c r="Y33" s="51" t="s">
        <v>21</v>
      </c>
      <c r="Z33" s="51"/>
      <c r="AA33" s="51"/>
    </row>
    <row r="34" spans="1:27">
      <c r="V34" s="37"/>
      <c r="X34" s="37"/>
      <c r="Y34" s="37"/>
      <c r="Z34" s="37"/>
      <c r="AA34" s="37"/>
    </row>
  </sheetData>
  <mergeCells count="8">
    <mergeCell ref="Y32:AA32"/>
    <mergeCell ref="Y33:AA33"/>
    <mergeCell ref="A31:AA31"/>
    <mergeCell ref="A1:AA1"/>
    <mergeCell ref="A30:AA30"/>
    <mergeCell ref="A27:W27"/>
    <mergeCell ref="A28:W28"/>
    <mergeCell ref="AA3:AA4"/>
  </mergeCells>
  <pageMargins left="0" right="0" top="0.55118110236220474" bottom="0.35433070866141736" header="0.31496062992125984" footer="0.31496062992125984"/>
  <pageSetup paperSize="9" scale="7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Christou  Stavri</dc:creator>
  <cp:lastModifiedBy>mailia</cp:lastModifiedBy>
  <cp:lastPrinted>2021-12-22T07:00:00Z</cp:lastPrinted>
  <dcterms:created xsi:type="dcterms:W3CDTF">2010-09-01T15:10:08Z</dcterms:created>
  <dcterms:modified xsi:type="dcterms:W3CDTF">2022-01-13T10:39:36Z</dcterms:modified>
</cp:coreProperties>
</file>