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3120" windowWidth="11820" windowHeight="330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J25" i="12"/>
  <c r="F25"/>
  <c r="D25"/>
  <c r="J16"/>
  <c r="F16"/>
  <c r="D16"/>
  <c r="J15"/>
  <c r="F15"/>
  <c r="D15"/>
  <c r="J14"/>
  <c r="F14"/>
  <c r="D14"/>
  <c r="J13"/>
  <c r="F13"/>
  <c r="D13"/>
  <c r="J12"/>
  <c r="F12"/>
  <c r="D12"/>
  <c r="J9"/>
  <c r="F9"/>
  <c r="D9"/>
  <c r="J7"/>
  <c r="F7"/>
  <c r="D7"/>
  <c r="J22"/>
  <c r="F22"/>
  <c r="D22"/>
  <c r="J17"/>
  <c r="F17"/>
  <c r="D17"/>
  <c r="H8"/>
  <c r="I8"/>
  <c r="H9"/>
  <c r="I9"/>
  <c r="H10"/>
  <c r="I10"/>
  <c r="H11"/>
  <c r="I11"/>
  <c r="H12"/>
  <c r="I12"/>
  <c r="H13"/>
  <c r="I13"/>
  <c r="H14"/>
  <c r="I14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I28"/>
  <c r="I7"/>
  <c r="H7"/>
  <c r="L8"/>
  <c r="L9"/>
  <c r="L12"/>
  <c r="L13"/>
  <c r="L14"/>
  <c r="L15"/>
  <c r="L16"/>
  <c r="L17"/>
  <c r="L18"/>
  <c r="L19"/>
  <c r="L20"/>
  <c r="L21"/>
  <c r="L22"/>
  <c r="L23"/>
  <c r="L24"/>
  <c r="L25"/>
  <c r="L26"/>
  <c r="L27"/>
  <c r="L7"/>
  <c r="M30"/>
  <c r="M28"/>
  <c r="M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7"/>
  <c r="K30"/>
  <c r="J28"/>
  <c r="J30" s="1"/>
  <c r="K28"/>
  <c r="C28"/>
  <c r="D28"/>
  <c r="E28"/>
  <c r="F28"/>
  <c r="G28"/>
  <c r="B28"/>
  <c r="H15" l="1"/>
  <c r="H28"/>
  <c r="L28"/>
  <c r="L30"/>
</calcChain>
</file>

<file path=xl/sharedStrings.xml><?xml version="1.0" encoding="utf-8"?>
<sst xmlns="http://schemas.openxmlformats.org/spreadsheetml/2006/main" count="47" uniqueCount="44">
  <si>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</si>
  <si>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</si>
  <si>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</si>
  <si>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</si>
  <si>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</si>
  <si>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</si>
  <si>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 xml:space="preserve">                  Ολικό ποσό </t>
  </si>
  <si>
    <t xml:space="preserve">        Μέσο ποσό για</t>
  </si>
  <si>
    <t>που υποβλήθηκαν</t>
  </si>
  <si>
    <t>που εξετάστηκαν</t>
  </si>
  <si>
    <t xml:space="preserve">                που εγκρίθηκε</t>
  </si>
  <si>
    <t xml:space="preserve">          κάθε αιτητή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</si>
  <si>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</si>
  <si>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</si>
  <si>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</si>
  <si>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</si>
  <si>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Πίνακας που δείχνει τις αιτήσεις για πληρωμές λόγω πλεονασμού που υποβλήθηκαν,εγκρίθηκαν ή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</si>
  <si>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</si>
  <si>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που εγκρίθηκαν*</t>
  </si>
  <si>
    <t>που απορρίφθηκαν*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</si>
  <si>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</si>
  <si>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</si>
  <si>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</si>
  <si>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</si>
  <si>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</si>
  <si>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</si>
  <si>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</si>
  <si>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</si>
  <si>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</si>
  <si>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</si>
  <si>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</si>
  <si>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</si>
  <si>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</si>
  <si>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</si>
  <si>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</si>
  <si>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</si>
  <si>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</si>
  <si>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</si>
  <si>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</si>
  <si>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</si>
  <si>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</si>
  <si>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2010 (€)</t>
  </si>
  <si>
    <t>2009 (€)</t>
  </si>
  <si>
    <t>απορρίφθηκαν, το ποσό που πληρώθηκε και το μέσο ποσό πληρωμής κατά οικονομική δραστηριότητα για τα χρόνια 2009 - 2010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</si>
</sst>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8]d\-mmm\-yy;@"/>
  </numFmts>
  <fonts count="10">
    <font>
      <sz val="10"/>
      <name val="Arial"/>
      <charset val="161"/>
    </font>
    <font>
      <b/>
      <i/>
      <u/>
      <sz val="10"/>
      <name val="Arial"/>
      <family val="2"/>
    </font>
    <font>
      <sz val="8"/>
      <name val="Arial"/>
      <charset val="16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4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5" fillId="0" borderId="5" xfId="0" applyFont="1" applyBorder="1"/>
    <xf numFmtId="0" fontId="6" fillId="0" borderId="0" xfId="0" applyFont="1"/>
    <xf numFmtId="164" fontId="3" fillId="0" borderId="13" xfId="0" applyNumberFormat="1" applyFont="1" applyBorder="1" applyAlignment="1">
      <alignment horizontal="center"/>
    </xf>
    <xf numFmtId="164" fontId="3" fillId="0" borderId="6" xfId="0" applyNumberFormat="1" applyFont="1" applyBorder="1"/>
    <xf numFmtId="164" fontId="3" fillId="0" borderId="8" xfId="0" applyNumberFormat="1" applyFont="1" applyBorder="1"/>
    <xf numFmtId="0" fontId="3" fillId="0" borderId="15" xfId="0" applyFont="1" applyBorder="1"/>
    <xf numFmtId="0" fontId="3" fillId="0" borderId="9" xfId="0" applyFont="1" applyBorder="1"/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0" fontId="8" fillId="0" borderId="0" xfId="0" applyFont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9" fillId="0" borderId="24" xfId="0" applyFont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9" xfId="0" applyFont="1" applyBorder="1"/>
    <xf numFmtId="0" fontId="3" fillId="0" borderId="25" xfId="0" applyFont="1" applyBorder="1"/>
    <xf numFmtId="164" fontId="3" fillId="0" borderId="12" xfId="0" applyNumberFormat="1" applyFont="1" applyBorder="1"/>
    <xf numFmtId="0" fontId="3" fillId="0" borderId="13" xfId="0" applyFont="1" applyBorder="1"/>
    <xf numFmtId="0" fontId="3" fillId="0" borderId="30" xfId="0" applyFont="1" applyBorder="1"/>
    <xf numFmtId="0" fontId="3" fillId="0" borderId="31" xfId="0" applyFont="1" applyBorder="1"/>
    <xf numFmtId="164" fontId="3" fillId="0" borderId="13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2" xfId="0" applyFont="1" applyBorder="1"/>
    <xf numFmtId="164" fontId="3" fillId="0" borderId="3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L1" sqref="L1:M1"/>
    </sheetView>
  </sheetViews>
  <sheetFormatPr defaultRowHeight="12.75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>
      <c r="A1" s="1"/>
      <c r="D1" s="1" t="s">
        <v>0</v>
      </c>
      <c r="L1" s="58"/>
      <c r="M1" s="58"/>
    </row>
    <row r="2" spans="1:13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3.5" thickBo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3"/>
      <c r="B4" s="62" t="s">
        <v>3</v>
      </c>
      <c r="C4" s="63"/>
      <c r="D4" s="57" t="s">
        <v>3</v>
      </c>
      <c r="E4" s="57"/>
      <c r="F4" s="57" t="s">
        <v>4</v>
      </c>
      <c r="G4" s="57"/>
      <c r="H4" s="63" t="s">
        <v>5</v>
      </c>
      <c r="I4" s="65"/>
      <c r="J4" s="4" t="s">
        <v>6</v>
      </c>
      <c r="K4" s="5"/>
      <c r="L4" s="4" t="s">
        <v>7</v>
      </c>
      <c r="M4" s="5"/>
    </row>
    <row r="5" spans="1:13" ht="13.5" thickBot="1">
      <c r="A5" s="12" t="s">
        <v>1</v>
      </c>
      <c r="B5" s="64" t="s">
        <v>8</v>
      </c>
      <c r="C5" s="55"/>
      <c r="D5" s="61" t="s">
        <v>18</v>
      </c>
      <c r="E5" s="61"/>
      <c r="F5" s="61" t="s">
        <v>19</v>
      </c>
      <c r="G5" s="61"/>
      <c r="H5" s="55" t="s">
        <v>9</v>
      </c>
      <c r="I5" s="56"/>
      <c r="J5" s="7" t="s">
        <v>10</v>
      </c>
      <c r="K5" s="6"/>
      <c r="L5" s="7" t="s">
        <v>11</v>
      </c>
      <c r="M5" s="6"/>
    </row>
    <row r="6" spans="1:13" ht="13.5" thickBot="1">
      <c r="A6" s="21"/>
      <c r="B6" s="47">
        <v>2009</v>
      </c>
      <c r="C6" s="48">
        <v>2010</v>
      </c>
      <c r="D6" s="49">
        <v>2009</v>
      </c>
      <c r="E6" s="49">
        <v>2010</v>
      </c>
      <c r="F6" s="49">
        <v>2009</v>
      </c>
      <c r="G6" s="49">
        <v>2010</v>
      </c>
      <c r="H6" s="50">
        <v>2009</v>
      </c>
      <c r="I6" s="49">
        <v>2010</v>
      </c>
      <c r="J6" s="47" t="s">
        <v>42</v>
      </c>
      <c r="K6" s="49" t="s">
        <v>41</v>
      </c>
      <c r="L6" s="47" t="s">
        <v>42</v>
      </c>
      <c r="M6" s="51" t="s">
        <v>41</v>
      </c>
    </row>
    <row r="7" spans="1:13">
      <c r="A7" s="34" t="s">
        <v>20</v>
      </c>
      <c r="B7" s="43">
        <v>64</v>
      </c>
      <c r="C7" s="44">
        <v>33</v>
      </c>
      <c r="D7" s="45">
        <f>15+1+1</f>
        <v>17</v>
      </c>
      <c r="E7" s="45">
        <v>43</v>
      </c>
      <c r="F7" s="45">
        <f>10-1</f>
        <v>9</v>
      </c>
      <c r="G7" s="45">
        <v>6</v>
      </c>
      <c r="H7" s="32">
        <f>D7+F7</f>
        <v>26</v>
      </c>
      <c r="I7" s="32">
        <f>E7+G7</f>
        <v>49</v>
      </c>
      <c r="J7" s="46">
        <f>118406.19+5645.37+14321.5</f>
        <v>138373.06</v>
      </c>
      <c r="K7" s="13">
        <v>760239.82</v>
      </c>
      <c r="L7" s="18">
        <f>J7/D7</f>
        <v>8139.5917647058823</v>
      </c>
      <c r="M7" s="13">
        <f>K7/E7</f>
        <v>17679.995813953487</v>
      </c>
    </row>
    <row r="8" spans="1:13">
      <c r="A8" s="34" t="s">
        <v>21</v>
      </c>
      <c r="B8" s="8">
        <v>26</v>
      </c>
      <c r="C8" s="29">
        <v>16</v>
      </c>
      <c r="D8" s="39">
        <v>7</v>
      </c>
      <c r="E8" s="39">
        <v>18</v>
      </c>
      <c r="F8" s="39">
        <v>4</v>
      </c>
      <c r="G8" s="39">
        <v>9</v>
      </c>
      <c r="H8" s="32">
        <f t="shared" ref="H8:H28" si="0">D8+F8</f>
        <v>11</v>
      </c>
      <c r="I8" s="32">
        <f t="shared" ref="I8:I28" si="1">E8+G8</f>
        <v>27</v>
      </c>
      <c r="J8" s="19">
        <v>11025.24</v>
      </c>
      <c r="K8" s="13">
        <v>334426.72000000003</v>
      </c>
      <c r="L8" s="18">
        <f t="shared" ref="L8:L28" si="2">J8/D8</f>
        <v>1575.0342857142857</v>
      </c>
      <c r="M8" s="36">
        <f t="shared" ref="M8:M28" si="3">K8/E8</f>
        <v>18579.262222222223</v>
      </c>
    </row>
    <row r="9" spans="1:13">
      <c r="A9" s="34" t="s">
        <v>22</v>
      </c>
      <c r="B9" s="8">
        <v>946</v>
      </c>
      <c r="C9" s="29">
        <v>1021</v>
      </c>
      <c r="D9" s="39">
        <f>416+12</f>
        <v>428</v>
      </c>
      <c r="E9" s="39">
        <v>653</v>
      </c>
      <c r="F9" s="39">
        <f>83-12</f>
        <v>71</v>
      </c>
      <c r="G9" s="39">
        <v>125</v>
      </c>
      <c r="H9" s="32">
        <f t="shared" si="0"/>
        <v>499</v>
      </c>
      <c r="I9" s="32">
        <f t="shared" si="1"/>
        <v>778</v>
      </c>
      <c r="J9" s="19">
        <f>5444003.28+78167.89</f>
        <v>5522171.1699999999</v>
      </c>
      <c r="K9" s="13">
        <v>7766760.9199999999</v>
      </c>
      <c r="L9" s="18">
        <f t="shared" si="2"/>
        <v>12902.269088785046</v>
      </c>
      <c r="M9" s="36">
        <f t="shared" si="3"/>
        <v>11893.967718223583</v>
      </c>
    </row>
    <row r="10" spans="1:13" ht="24">
      <c r="A10" s="34" t="s">
        <v>23</v>
      </c>
      <c r="B10" s="8">
        <v>0</v>
      </c>
      <c r="C10" s="29">
        <v>0</v>
      </c>
      <c r="D10" s="39">
        <v>0</v>
      </c>
      <c r="E10" s="39">
        <v>0</v>
      </c>
      <c r="F10" s="39">
        <v>0</v>
      </c>
      <c r="G10" s="39">
        <v>0</v>
      </c>
      <c r="H10" s="32">
        <f t="shared" si="0"/>
        <v>0</v>
      </c>
      <c r="I10" s="32">
        <f t="shared" si="1"/>
        <v>0</v>
      </c>
      <c r="J10" s="19">
        <v>0</v>
      </c>
      <c r="K10" s="13">
        <v>0</v>
      </c>
      <c r="L10" s="18">
        <v>0</v>
      </c>
      <c r="M10" s="36">
        <v>0</v>
      </c>
    </row>
    <row r="11" spans="1:13" ht="36">
      <c r="A11" s="34" t="s">
        <v>24</v>
      </c>
      <c r="B11" s="8">
        <v>2</v>
      </c>
      <c r="C11" s="29">
        <v>10</v>
      </c>
      <c r="D11" s="39">
        <v>0</v>
      </c>
      <c r="E11" s="39">
        <v>1</v>
      </c>
      <c r="F11" s="39">
        <v>1</v>
      </c>
      <c r="G11" s="39">
        <v>1</v>
      </c>
      <c r="H11" s="32">
        <f t="shared" si="0"/>
        <v>1</v>
      </c>
      <c r="I11" s="32">
        <f t="shared" si="1"/>
        <v>2</v>
      </c>
      <c r="J11" s="19">
        <v>0</v>
      </c>
      <c r="K11" s="13">
        <v>8683.2000000000007</v>
      </c>
      <c r="L11" s="18">
        <v>0</v>
      </c>
      <c r="M11" s="36">
        <f t="shared" si="3"/>
        <v>8683.2000000000007</v>
      </c>
    </row>
    <row r="12" spans="1:13">
      <c r="A12" s="34" t="s">
        <v>25</v>
      </c>
      <c r="B12" s="8">
        <v>1865</v>
      </c>
      <c r="C12" s="29">
        <v>1633</v>
      </c>
      <c r="D12" s="39">
        <f>617+7</f>
        <v>624</v>
      </c>
      <c r="E12" s="39">
        <v>1163</v>
      </c>
      <c r="F12" s="39">
        <f>165-7</f>
        <v>158</v>
      </c>
      <c r="G12" s="39">
        <v>273</v>
      </c>
      <c r="H12" s="32">
        <f t="shared" si="0"/>
        <v>782</v>
      </c>
      <c r="I12" s="32">
        <f t="shared" si="1"/>
        <v>1436</v>
      </c>
      <c r="J12" s="19">
        <f>3804968.63+68997.41</f>
        <v>3873966.04</v>
      </c>
      <c r="K12" s="13">
        <v>6717262.5499999989</v>
      </c>
      <c r="L12" s="18">
        <f t="shared" si="2"/>
        <v>6208.2789102564102</v>
      </c>
      <c r="M12" s="36">
        <f t="shared" si="3"/>
        <v>5775.8061478933778</v>
      </c>
    </row>
    <row r="13" spans="1:13" ht="28.5" customHeight="1">
      <c r="A13" s="34" t="s">
        <v>26</v>
      </c>
      <c r="B13" s="8">
        <v>927</v>
      </c>
      <c r="C13" s="29">
        <v>1185</v>
      </c>
      <c r="D13" s="39">
        <f>346+2+18</f>
        <v>366</v>
      </c>
      <c r="E13" s="39">
        <v>587</v>
      </c>
      <c r="F13" s="39">
        <f>196-2-18</f>
        <v>176</v>
      </c>
      <c r="G13" s="39">
        <v>206</v>
      </c>
      <c r="H13" s="32">
        <f t="shared" si="0"/>
        <v>542</v>
      </c>
      <c r="I13" s="32">
        <f t="shared" si="1"/>
        <v>793</v>
      </c>
      <c r="J13" s="19">
        <f>2599501.28+23494.6+29790.6+236692.5</f>
        <v>2889478.98</v>
      </c>
      <c r="K13" s="13">
        <v>5342378.32</v>
      </c>
      <c r="L13" s="18">
        <f t="shared" si="2"/>
        <v>7894.7513114754101</v>
      </c>
      <c r="M13" s="36">
        <f t="shared" si="3"/>
        <v>9101.1555706984673</v>
      </c>
    </row>
    <row r="14" spans="1:13">
      <c r="A14" s="34" t="s">
        <v>27</v>
      </c>
      <c r="B14" s="8">
        <v>126</v>
      </c>
      <c r="C14" s="29">
        <v>485</v>
      </c>
      <c r="D14" s="39">
        <f>110+2</f>
        <v>112</v>
      </c>
      <c r="E14" s="39">
        <v>67</v>
      </c>
      <c r="F14" s="39">
        <f>21-2</f>
        <v>19</v>
      </c>
      <c r="G14" s="39">
        <v>20</v>
      </c>
      <c r="H14" s="32">
        <f t="shared" si="0"/>
        <v>131</v>
      </c>
      <c r="I14" s="32">
        <f t="shared" si="1"/>
        <v>87</v>
      </c>
      <c r="J14" s="19">
        <f>1919255.84+15536.42</f>
        <v>1934792.26</v>
      </c>
      <c r="K14" s="13">
        <v>703986.74000000011</v>
      </c>
      <c r="L14" s="18">
        <f t="shared" si="2"/>
        <v>17274.930892857144</v>
      </c>
      <c r="M14" s="36">
        <f t="shared" si="3"/>
        <v>10507.264776119404</v>
      </c>
    </row>
    <row r="15" spans="1:13" ht="24">
      <c r="A15" s="34" t="s">
        <v>28</v>
      </c>
      <c r="B15" s="8">
        <v>481</v>
      </c>
      <c r="C15" s="29">
        <v>322</v>
      </c>
      <c r="D15" s="39">
        <f>281+1+15</f>
        <v>297</v>
      </c>
      <c r="E15" s="39">
        <v>215</v>
      </c>
      <c r="F15" s="39">
        <f>56-1-15</f>
        <v>40</v>
      </c>
      <c r="G15" s="39">
        <v>101</v>
      </c>
      <c r="H15" s="32">
        <f t="shared" si="0"/>
        <v>337</v>
      </c>
      <c r="I15" s="32">
        <f t="shared" si="1"/>
        <v>316</v>
      </c>
      <c r="J15" s="19">
        <f>2338922.68+4316.39+128892</f>
        <v>2472131.0700000003</v>
      </c>
      <c r="K15" s="13">
        <v>2497034.85</v>
      </c>
      <c r="L15" s="18">
        <f t="shared" si="2"/>
        <v>8323.6736363636373</v>
      </c>
      <c r="M15" s="36">
        <f t="shared" si="3"/>
        <v>11614.11558139535</v>
      </c>
    </row>
    <row r="16" spans="1:13">
      <c r="A16" s="34" t="s">
        <v>29</v>
      </c>
      <c r="B16" s="8">
        <v>90</v>
      </c>
      <c r="C16" s="29">
        <v>111</v>
      </c>
      <c r="D16" s="39">
        <f>24+1</f>
        <v>25</v>
      </c>
      <c r="E16" s="39">
        <v>65</v>
      </c>
      <c r="F16" s="39">
        <f>9-1</f>
        <v>8</v>
      </c>
      <c r="G16" s="39">
        <v>23</v>
      </c>
      <c r="H16" s="32">
        <f t="shared" si="0"/>
        <v>33</v>
      </c>
      <c r="I16" s="32">
        <f t="shared" si="1"/>
        <v>88</v>
      </c>
      <c r="J16" s="19">
        <f>125797.07+3972.5</f>
        <v>129769.57</v>
      </c>
      <c r="K16" s="13">
        <v>363556.48</v>
      </c>
      <c r="L16" s="18">
        <f t="shared" si="2"/>
        <v>5190.7828</v>
      </c>
      <c r="M16" s="36">
        <f t="shared" si="3"/>
        <v>5593.1766153846147</v>
      </c>
    </row>
    <row r="17" spans="1:13" ht="24">
      <c r="A17" s="34" t="s">
        <v>30</v>
      </c>
      <c r="B17" s="8">
        <v>42</v>
      </c>
      <c r="C17" s="29">
        <v>79</v>
      </c>
      <c r="D17" s="39">
        <f>20+1</f>
        <v>21</v>
      </c>
      <c r="E17" s="39">
        <v>26</v>
      </c>
      <c r="F17" s="39">
        <f>9-1</f>
        <v>8</v>
      </c>
      <c r="G17" s="39">
        <v>13</v>
      </c>
      <c r="H17" s="32">
        <f t="shared" si="0"/>
        <v>29</v>
      </c>
      <c r="I17" s="32">
        <f t="shared" si="1"/>
        <v>39</v>
      </c>
      <c r="J17" s="19">
        <f>294680.88+23768.55</f>
        <v>318449.43</v>
      </c>
      <c r="K17" s="13">
        <v>364392.25999999995</v>
      </c>
      <c r="L17" s="18">
        <f t="shared" si="2"/>
        <v>15164.258571428571</v>
      </c>
      <c r="M17" s="36">
        <f t="shared" si="3"/>
        <v>14015.08692307692</v>
      </c>
    </row>
    <row r="18" spans="1:13">
      <c r="A18" s="34" t="s">
        <v>31</v>
      </c>
      <c r="B18" s="8">
        <v>45</v>
      </c>
      <c r="C18" s="29">
        <v>50</v>
      </c>
      <c r="D18" s="39">
        <v>19</v>
      </c>
      <c r="E18" s="39">
        <v>23</v>
      </c>
      <c r="F18" s="39">
        <v>12</v>
      </c>
      <c r="G18" s="39">
        <v>11</v>
      </c>
      <c r="H18" s="32">
        <f t="shared" si="0"/>
        <v>31</v>
      </c>
      <c r="I18" s="32">
        <f t="shared" si="1"/>
        <v>34</v>
      </c>
      <c r="J18" s="19">
        <v>46221.68</v>
      </c>
      <c r="K18" s="13">
        <v>42591.4</v>
      </c>
      <c r="L18" s="18">
        <f t="shared" si="2"/>
        <v>2432.7199999999998</v>
      </c>
      <c r="M18" s="36">
        <f t="shared" si="3"/>
        <v>1851.8</v>
      </c>
    </row>
    <row r="19" spans="1:13" ht="24">
      <c r="A19" s="34" t="s">
        <v>32</v>
      </c>
      <c r="B19" s="8">
        <v>217</v>
      </c>
      <c r="C19" s="29">
        <v>222</v>
      </c>
      <c r="D19" s="39">
        <v>60</v>
      </c>
      <c r="E19" s="39">
        <v>159</v>
      </c>
      <c r="F19" s="39">
        <v>19</v>
      </c>
      <c r="G19" s="39">
        <v>31</v>
      </c>
      <c r="H19" s="32">
        <f t="shared" si="0"/>
        <v>79</v>
      </c>
      <c r="I19" s="32">
        <f t="shared" si="1"/>
        <v>190</v>
      </c>
      <c r="J19" s="19">
        <v>349605.58</v>
      </c>
      <c r="K19" s="13">
        <v>1334541.96</v>
      </c>
      <c r="L19" s="18">
        <f t="shared" si="2"/>
        <v>5826.7596666666668</v>
      </c>
      <c r="M19" s="36">
        <f t="shared" si="3"/>
        <v>8393.3456603773575</v>
      </c>
    </row>
    <row r="20" spans="1:13" ht="24">
      <c r="A20" s="34" t="s">
        <v>33</v>
      </c>
      <c r="B20" s="8">
        <v>122</v>
      </c>
      <c r="C20" s="29">
        <v>114</v>
      </c>
      <c r="D20" s="39">
        <v>54</v>
      </c>
      <c r="E20" s="39">
        <v>79</v>
      </c>
      <c r="F20" s="39">
        <v>17</v>
      </c>
      <c r="G20" s="39">
        <v>11</v>
      </c>
      <c r="H20" s="32">
        <f t="shared" si="0"/>
        <v>71</v>
      </c>
      <c r="I20" s="32">
        <f t="shared" si="1"/>
        <v>90</v>
      </c>
      <c r="J20" s="19">
        <v>362815.58</v>
      </c>
      <c r="K20" s="13">
        <v>680786.11</v>
      </c>
      <c r="L20" s="18">
        <f t="shared" si="2"/>
        <v>6718.8070370370369</v>
      </c>
      <c r="M20" s="36">
        <f t="shared" si="3"/>
        <v>8617.545696202531</v>
      </c>
    </row>
    <row r="21" spans="1:13" ht="24">
      <c r="A21" s="34" t="s">
        <v>34</v>
      </c>
      <c r="B21" s="8">
        <v>5</v>
      </c>
      <c r="C21" s="29">
        <v>1</v>
      </c>
      <c r="D21" s="39">
        <v>1</v>
      </c>
      <c r="E21" s="39">
        <v>4</v>
      </c>
      <c r="F21" s="39">
        <v>2</v>
      </c>
      <c r="G21" s="39">
        <v>1</v>
      </c>
      <c r="H21" s="32">
        <f t="shared" si="0"/>
        <v>3</v>
      </c>
      <c r="I21" s="32">
        <f t="shared" si="1"/>
        <v>5</v>
      </c>
      <c r="J21" s="19">
        <v>44529.9</v>
      </c>
      <c r="K21" s="13">
        <v>31300.6</v>
      </c>
      <c r="L21" s="18">
        <f t="shared" si="2"/>
        <v>44529.9</v>
      </c>
      <c r="M21" s="36">
        <f t="shared" si="3"/>
        <v>7825.15</v>
      </c>
    </row>
    <row r="22" spans="1:13">
      <c r="A22" s="34" t="s">
        <v>35</v>
      </c>
      <c r="B22" s="8">
        <v>85</v>
      </c>
      <c r="C22" s="29">
        <v>55</v>
      </c>
      <c r="D22" s="39">
        <f>28+1</f>
        <v>29</v>
      </c>
      <c r="E22" s="39">
        <v>36</v>
      </c>
      <c r="F22" s="39">
        <f>18-1</f>
        <v>17</v>
      </c>
      <c r="G22" s="39">
        <v>57</v>
      </c>
      <c r="H22" s="32">
        <f t="shared" si="0"/>
        <v>46</v>
      </c>
      <c r="I22" s="32">
        <f t="shared" si="1"/>
        <v>93</v>
      </c>
      <c r="J22" s="19">
        <f>242127.6+15817.73</f>
        <v>257945.33000000002</v>
      </c>
      <c r="K22" s="13">
        <v>157216.84999999998</v>
      </c>
      <c r="L22" s="18">
        <f t="shared" si="2"/>
        <v>8894.6665517241381</v>
      </c>
      <c r="M22" s="36">
        <f t="shared" si="3"/>
        <v>4367.1347222222212</v>
      </c>
    </row>
    <row r="23" spans="1:13" ht="24">
      <c r="A23" s="34" t="s">
        <v>36</v>
      </c>
      <c r="B23" s="8">
        <v>32</v>
      </c>
      <c r="C23" s="29">
        <v>76</v>
      </c>
      <c r="D23" s="39">
        <v>24</v>
      </c>
      <c r="E23" s="39">
        <v>20</v>
      </c>
      <c r="F23" s="39">
        <v>3</v>
      </c>
      <c r="G23" s="39">
        <v>11</v>
      </c>
      <c r="H23" s="32">
        <f t="shared" si="0"/>
        <v>27</v>
      </c>
      <c r="I23" s="32">
        <f t="shared" si="1"/>
        <v>31</v>
      </c>
      <c r="J23" s="19">
        <v>141944.01</v>
      </c>
      <c r="K23" s="36">
        <v>239072.66</v>
      </c>
      <c r="L23" s="18">
        <f t="shared" si="2"/>
        <v>5914.3337500000007</v>
      </c>
      <c r="M23" s="36">
        <f t="shared" si="3"/>
        <v>11953.633</v>
      </c>
    </row>
    <row r="24" spans="1:13">
      <c r="A24" s="35" t="s">
        <v>37</v>
      </c>
      <c r="B24" s="8">
        <v>23</v>
      </c>
      <c r="C24" s="29">
        <v>20</v>
      </c>
      <c r="D24" s="39">
        <v>9</v>
      </c>
      <c r="E24" s="39">
        <v>12</v>
      </c>
      <c r="F24" s="39">
        <v>4</v>
      </c>
      <c r="G24" s="39">
        <v>6</v>
      </c>
      <c r="H24" s="32">
        <f t="shared" si="0"/>
        <v>13</v>
      </c>
      <c r="I24" s="32">
        <f t="shared" si="1"/>
        <v>18</v>
      </c>
      <c r="J24" s="19">
        <v>22498.19</v>
      </c>
      <c r="K24" s="36">
        <v>85432.04</v>
      </c>
      <c r="L24" s="18">
        <f t="shared" si="2"/>
        <v>2499.7988888888885</v>
      </c>
      <c r="M24" s="36">
        <f t="shared" si="3"/>
        <v>7119.3366666666661</v>
      </c>
    </row>
    <row r="25" spans="1:13" ht="24">
      <c r="A25" s="35" t="s">
        <v>38</v>
      </c>
      <c r="B25" s="8">
        <v>64</v>
      </c>
      <c r="C25" s="29">
        <v>50</v>
      </c>
      <c r="D25" s="39">
        <f>32+1</f>
        <v>33</v>
      </c>
      <c r="E25" s="39">
        <v>47</v>
      </c>
      <c r="F25" s="39">
        <f>15-1</f>
        <v>14</v>
      </c>
      <c r="G25" s="39">
        <v>21</v>
      </c>
      <c r="H25" s="32">
        <f t="shared" si="0"/>
        <v>47</v>
      </c>
      <c r="I25" s="32">
        <f t="shared" si="1"/>
        <v>68</v>
      </c>
      <c r="J25" s="19">
        <f>125668.28+11669.88</f>
        <v>137338.16</v>
      </c>
      <c r="K25" s="36">
        <v>354589.35</v>
      </c>
      <c r="L25" s="18">
        <f t="shared" si="2"/>
        <v>4161.7624242424245</v>
      </c>
      <c r="M25" s="36">
        <f t="shared" si="3"/>
        <v>7544.4542553191486</v>
      </c>
    </row>
    <row r="26" spans="1:13" ht="24">
      <c r="A26" s="35" t="s">
        <v>39</v>
      </c>
      <c r="B26" s="8">
        <v>3</v>
      </c>
      <c r="C26" s="29">
        <v>4</v>
      </c>
      <c r="D26" s="39">
        <v>1</v>
      </c>
      <c r="E26" s="39">
        <v>1</v>
      </c>
      <c r="F26" s="39">
        <v>0</v>
      </c>
      <c r="G26" s="39">
        <v>0</v>
      </c>
      <c r="H26" s="32">
        <f t="shared" si="0"/>
        <v>1</v>
      </c>
      <c r="I26" s="32">
        <f t="shared" si="1"/>
        <v>1</v>
      </c>
      <c r="J26" s="19">
        <v>886.14</v>
      </c>
      <c r="K26" s="36">
        <v>2484</v>
      </c>
      <c r="L26" s="18">
        <f t="shared" si="2"/>
        <v>886.14</v>
      </c>
      <c r="M26" s="36">
        <f t="shared" si="3"/>
        <v>2484</v>
      </c>
    </row>
    <row r="27" spans="1:13" ht="24.75" thickBot="1">
      <c r="A27" s="35" t="s">
        <v>40</v>
      </c>
      <c r="B27" s="9">
        <v>12</v>
      </c>
      <c r="C27" s="30">
        <v>4</v>
      </c>
      <c r="D27" s="40">
        <v>2</v>
      </c>
      <c r="E27" s="40">
        <v>12</v>
      </c>
      <c r="F27" s="40">
        <v>0</v>
      </c>
      <c r="G27" s="40">
        <v>0</v>
      </c>
      <c r="H27" s="33">
        <f t="shared" si="0"/>
        <v>2</v>
      </c>
      <c r="I27" s="33">
        <f t="shared" si="1"/>
        <v>12</v>
      </c>
      <c r="J27" s="37">
        <v>10107.719999999999</v>
      </c>
      <c r="K27" s="38">
        <v>96504.06</v>
      </c>
      <c r="L27" s="53">
        <f t="shared" si="2"/>
        <v>5053.8599999999997</v>
      </c>
      <c r="M27" s="38">
        <f t="shared" si="3"/>
        <v>8042.0050000000001</v>
      </c>
    </row>
    <row r="28" spans="1:13" ht="13.5" thickBot="1">
      <c r="A28" s="14" t="s">
        <v>2</v>
      </c>
      <c r="B28" s="15">
        <f>SUM(B7:B27)</f>
        <v>5177</v>
      </c>
      <c r="C28" s="31">
        <f t="shared" ref="C28:G28" si="4">SUM(C7:C27)</f>
        <v>5491</v>
      </c>
      <c r="D28" s="41">
        <f t="shared" si="4"/>
        <v>2129</v>
      </c>
      <c r="E28" s="41">
        <f t="shared" si="4"/>
        <v>3231</v>
      </c>
      <c r="F28" s="41">
        <f t="shared" si="4"/>
        <v>582</v>
      </c>
      <c r="G28" s="41">
        <f t="shared" si="4"/>
        <v>926</v>
      </c>
      <c r="H28" s="41">
        <f t="shared" si="0"/>
        <v>2711</v>
      </c>
      <c r="I28" s="52">
        <f t="shared" si="1"/>
        <v>4157</v>
      </c>
      <c r="J28" s="42">
        <f t="shared" ref="J28" si="5">SUM(J7:J27)</f>
        <v>18664049.109999996</v>
      </c>
      <c r="K28" s="11">
        <f t="shared" ref="K28" si="6">SUM(K7:K27)</f>
        <v>27883240.890000004</v>
      </c>
      <c r="L28" s="54">
        <f t="shared" si="2"/>
        <v>8766.5801362141829</v>
      </c>
      <c r="M28" s="38">
        <f t="shared" si="3"/>
        <v>8629.9105199628611</v>
      </c>
    </row>
    <row r="29" spans="1:13" ht="13.5" thickBot="1">
      <c r="A29" s="15" t="s">
        <v>12</v>
      </c>
      <c r="B29" s="10"/>
      <c r="C29" s="31"/>
      <c r="D29" s="41"/>
      <c r="E29" s="41"/>
      <c r="F29" s="41"/>
      <c r="G29" s="41"/>
      <c r="H29" s="28"/>
      <c r="I29" s="22"/>
      <c r="J29" s="20">
        <v>34314.980000000003</v>
      </c>
      <c r="K29" s="11">
        <v>47152.67</v>
      </c>
      <c r="L29" s="23"/>
      <c r="M29" s="24"/>
    </row>
    <row r="30" spans="1:13" ht="13.5" thickBot="1">
      <c r="A30" s="16" t="s">
        <v>13</v>
      </c>
      <c r="B30" s="10"/>
      <c r="C30" s="31"/>
      <c r="D30" s="41"/>
      <c r="E30" s="41"/>
      <c r="F30" s="41"/>
      <c r="G30" s="41"/>
      <c r="H30" s="28"/>
      <c r="I30" s="22"/>
      <c r="J30" s="20">
        <f>SUM(J28:J29)</f>
        <v>18698364.089999996</v>
      </c>
      <c r="K30" s="11">
        <f>SUM(K28:K29)</f>
        <v>27930393.560000006</v>
      </c>
      <c r="L30" s="23">
        <f>J30/D28</f>
        <v>8782.6980225457937</v>
      </c>
      <c r="M30" s="25">
        <f>K30/E28</f>
        <v>8644.504351593936</v>
      </c>
    </row>
    <row r="31" spans="1:13">
      <c r="A31" s="27" t="s">
        <v>17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17"/>
      <c r="J32" s="59" t="s">
        <v>14</v>
      </c>
      <c r="K32" s="59"/>
      <c r="L32" s="59"/>
      <c r="M32" s="59"/>
    </row>
    <row r="33" spans="1:13">
      <c r="A33" s="26">
        <v>40576</v>
      </c>
      <c r="J33" s="59" t="s">
        <v>15</v>
      </c>
      <c r="K33" s="59"/>
      <c r="L33" s="59"/>
      <c r="M33" s="59"/>
    </row>
  </sheetData>
  <mergeCells count="13">
    <mergeCell ref="H5:I5"/>
    <mergeCell ref="D4:E4"/>
    <mergeCell ref="L1:M1"/>
    <mergeCell ref="J32:M32"/>
    <mergeCell ref="J33:M33"/>
    <mergeCell ref="A2:M2"/>
    <mergeCell ref="A3:M3"/>
    <mergeCell ref="F4:G4"/>
    <mergeCell ref="F5:G5"/>
    <mergeCell ref="D5:E5"/>
    <mergeCell ref="B4:C4"/>
    <mergeCell ref="B5:C5"/>
    <mergeCell ref="H4:I4"/>
  </mergeCells>
  <phoneticPr fontId="2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2010-06-30T05:49:29Z</cp:lastPrinted>
  <dcterms:created xsi:type="dcterms:W3CDTF">1999-12-14T10:22:01Z</dcterms:created>
  <dcterms:modified xsi:type="dcterms:W3CDTF">2012-08-22T11:01:41Z</dcterms:modified>
</cp:coreProperties>
</file>