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R:\STATISTICS\Pensioners &amp; beneficiaries\Αριθμος συνταξιούχων\"/>
    </mc:Choice>
  </mc:AlternateContent>
  <bookViews>
    <workbookView xWindow="0" yWindow="0" windowWidth="19125" windowHeight="6960"/>
  </bookViews>
  <sheets>
    <sheet name="Sheet1" sheetId="1" r:id="rId1"/>
  </sheets>
  <calcPr calcId="152511"/>
</workbook>
</file>

<file path=xl/calcChain.xml><?xml version="1.0" encoding="utf-8"?>
<calcChain xmlns="http://schemas.openxmlformats.org/spreadsheetml/2006/main">
  <c r="CJ6" i="1" l="1"/>
  <c r="CJ8" i="1"/>
  <c r="CJ10" i="1"/>
  <c r="CJ12" i="1"/>
  <c r="CJ14" i="1"/>
  <c r="CJ16" i="1"/>
  <c r="CH17" i="1"/>
  <c r="CH19" i="1" s="1"/>
  <c r="CI17" i="1"/>
  <c r="CI19" i="1" s="1"/>
  <c r="CJ18" i="1"/>
  <c r="CJ17" i="1" l="1"/>
  <c r="CJ19" i="1" s="1"/>
  <c r="CF14" i="1"/>
  <c r="CE14" i="1"/>
  <c r="CF8" i="1"/>
  <c r="CG8" i="1" s="1"/>
  <c r="CE8" i="1"/>
  <c r="CF6" i="1"/>
  <c r="CE6" i="1"/>
  <c r="CG6" i="1" s="1"/>
  <c r="CG18" i="1"/>
  <c r="CG16" i="1"/>
  <c r="CG12" i="1"/>
  <c r="CG10" i="1"/>
  <c r="CG14" i="1" l="1"/>
  <c r="CF17" i="1"/>
  <c r="CF19" i="1" s="1"/>
  <c r="CE17" i="1"/>
  <c r="CE19" i="1" s="1"/>
  <c r="CG17" i="1"/>
  <c r="CG19" i="1" s="1"/>
  <c r="CD6" i="1"/>
  <c r="CD8" i="1"/>
  <c r="CD10" i="1"/>
  <c r="CD12" i="1"/>
  <c r="CD14" i="1"/>
  <c r="CD16" i="1"/>
  <c r="CB17" i="1"/>
  <c r="CB19" i="1" s="1"/>
  <c r="CC17" i="1"/>
  <c r="CC19" i="1" s="1"/>
  <c r="CD18" i="1"/>
  <c r="CD17" i="1" l="1"/>
  <c r="CD19" i="1" s="1"/>
  <c r="CA6" i="1"/>
  <c r="CA8" i="1"/>
  <c r="CA10" i="1"/>
  <c r="CA12" i="1"/>
  <c r="CA14" i="1"/>
  <c r="CA16" i="1"/>
  <c r="BY17" i="1"/>
  <c r="BY19" i="1" s="1"/>
  <c r="BZ17" i="1"/>
  <c r="BZ19" i="1" s="1"/>
  <c r="CA18" i="1"/>
  <c r="CA17" i="1" l="1"/>
  <c r="CA19" i="1" s="1"/>
  <c r="BW6" i="1"/>
  <c r="BX6" i="1" l="1"/>
  <c r="BW17" i="1"/>
  <c r="BW19" i="1" s="1"/>
  <c r="BX8" i="1"/>
  <c r="BX10" i="1"/>
  <c r="BX12" i="1"/>
  <c r="BX14" i="1"/>
  <c r="BX16" i="1"/>
  <c r="BX18" i="1"/>
  <c r="BX17" i="1" l="1"/>
  <c r="BX19" i="1" s="1"/>
  <c r="BV17" i="1"/>
  <c r="BV19" i="1" s="1"/>
  <c r="BT14" i="1"/>
  <c r="BS14" i="1"/>
  <c r="BT8" i="1"/>
  <c r="BT6" i="1"/>
  <c r="BS6" i="1"/>
  <c r="BT17" i="1" l="1"/>
  <c r="BT19" i="1" s="1"/>
  <c r="BU18" i="1"/>
  <c r="BU16" i="1"/>
  <c r="BU12" i="1"/>
  <c r="BU10" i="1"/>
  <c r="BU8" i="1"/>
  <c r="BU6" i="1"/>
  <c r="BS17" i="1" l="1"/>
  <c r="BS19" i="1" s="1"/>
  <c r="BU14" i="1"/>
  <c r="BU17" i="1" s="1"/>
  <c r="BU19" i="1" s="1"/>
  <c r="BR18" i="1"/>
  <c r="BR16" i="1"/>
  <c r="BQ14" i="1"/>
  <c r="BP14" i="1"/>
  <c r="BP17" i="1" s="1"/>
  <c r="BP19" i="1" s="1"/>
  <c r="BR12" i="1"/>
  <c r="BR10" i="1"/>
  <c r="BQ8" i="1"/>
  <c r="BQ17" i="1" s="1"/>
  <c r="BQ19" i="1" s="1"/>
  <c r="BR6" i="1"/>
  <c r="BR8" i="1" l="1"/>
  <c r="BR14" i="1"/>
  <c r="BN6" i="1"/>
  <c r="BM6" i="1"/>
  <c r="BR17" i="1" l="1"/>
  <c r="BR19" i="1" s="1"/>
  <c r="BN8" i="1"/>
  <c r="BO8" i="1" s="1"/>
  <c r="BO18" i="1"/>
  <c r="BO16" i="1"/>
  <c r="BO14" i="1"/>
  <c r="BO12" i="1"/>
  <c r="BO10" i="1"/>
  <c r="BO6" i="1"/>
  <c r="BK8" i="1"/>
  <c r="BL8" i="1" s="1"/>
  <c r="BK14" i="1"/>
  <c r="BJ14" i="1"/>
  <c r="BK6" i="1"/>
  <c r="BJ6" i="1"/>
  <c r="BL18" i="1"/>
  <c r="BL16" i="1"/>
  <c r="BL12" i="1"/>
  <c r="BL10" i="1"/>
  <c r="BL14" i="1" l="1"/>
  <c r="BL6" i="1"/>
  <c r="BK17" i="1"/>
  <c r="BK19" i="1" s="1"/>
  <c r="BN17" i="1"/>
  <c r="BN19" i="1" s="1"/>
  <c r="BO17" i="1"/>
  <c r="BO19" i="1" s="1"/>
  <c r="BM17" i="1"/>
  <c r="BM19" i="1" s="1"/>
  <c r="BL17" i="1"/>
  <c r="BL19" i="1" s="1"/>
  <c r="BJ17" i="1"/>
  <c r="BJ19" i="1" s="1"/>
  <c r="BH8" i="1"/>
  <c r="BG14" i="1"/>
  <c r="BH14" i="1"/>
  <c r="BH6" i="1"/>
  <c r="BG6" i="1"/>
  <c r="BH17" i="1" l="1"/>
  <c r="BH19" i="1" s="1"/>
  <c r="BI14" i="1"/>
  <c r="BI18" i="1"/>
  <c r="BI16" i="1"/>
  <c r="BI12" i="1"/>
  <c r="BI10" i="1"/>
  <c r="BI8" i="1"/>
  <c r="BE14" i="1"/>
  <c r="BD14" i="1"/>
  <c r="BE6" i="1"/>
  <c r="BD6" i="1"/>
  <c r="BG17" i="1" l="1"/>
  <c r="BG19" i="1" s="1"/>
  <c r="BI6" i="1"/>
  <c r="BI17" i="1" s="1"/>
  <c r="BI19" i="1" s="1"/>
  <c r="BF18" i="1"/>
  <c r="BF16" i="1"/>
  <c r="BF14" i="1"/>
  <c r="BF12" i="1"/>
  <c r="BF10" i="1"/>
  <c r="BF8" i="1"/>
  <c r="BE17" i="1"/>
  <c r="BE19" i="1" s="1"/>
  <c r="BD17" i="1"/>
  <c r="BD19" i="1" s="1"/>
  <c r="BB18" i="1"/>
  <c r="BA18" i="1"/>
  <c r="AZ18" i="1"/>
  <c r="AV18" i="1"/>
  <c r="AU18" i="1"/>
  <c r="AS18" i="1"/>
  <c r="AR18" i="1"/>
  <c r="AQ18" i="1"/>
  <c r="AM18" i="1"/>
  <c r="AL18" i="1"/>
  <c r="AK18" i="1"/>
  <c r="AH18" i="1"/>
  <c r="AE18" i="1"/>
  <c r="AB18" i="1"/>
  <c r="Y18" i="1"/>
  <c r="V18" i="1"/>
  <c r="P18" i="1"/>
  <c r="M18" i="1"/>
  <c r="J18" i="1"/>
  <c r="G18" i="1"/>
  <c r="X17" i="1"/>
  <c r="X19" i="1" s="1"/>
  <c r="W17" i="1"/>
  <c r="W19" i="1" s="1"/>
  <c r="U17" i="1"/>
  <c r="U19" i="1" s="1"/>
  <c r="T17" i="1"/>
  <c r="T19" i="1" s="1"/>
  <c r="R17" i="1"/>
  <c r="R19" i="1" s="1"/>
  <c r="Q17" i="1"/>
  <c r="Q19" i="1" s="1"/>
  <c r="O17" i="1"/>
  <c r="O19" i="1" s="1"/>
  <c r="N17" i="1"/>
  <c r="N19" i="1" s="1"/>
  <c r="L17" i="1"/>
  <c r="L19" i="1" s="1"/>
  <c r="K17" i="1"/>
  <c r="K19" i="1" s="1"/>
  <c r="I17" i="1"/>
  <c r="I19" i="1" s="1"/>
  <c r="H17" i="1"/>
  <c r="H19" i="1" s="1"/>
  <c r="F17" i="1"/>
  <c r="F19" i="1" s="1"/>
  <c r="E17" i="1"/>
  <c r="E19" i="1" s="1"/>
  <c r="C17" i="1"/>
  <c r="C19" i="1" s="1"/>
  <c r="B17" i="1"/>
  <c r="B19" i="1" s="1"/>
  <c r="BC16" i="1"/>
  <c r="AZ16" i="1"/>
  <c r="AW16" i="1"/>
  <c r="AT16" i="1"/>
  <c r="AQ16" i="1"/>
  <c r="AN16" i="1"/>
  <c r="AK16" i="1"/>
  <c r="AH16" i="1"/>
  <c r="AE16" i="1"/>
  <c r="AB16" i="1"/>
  <c r="Y16" i="1"/>
  <c r="V16" i="1"/>
  <c r="S16" i="1"/>
  <c r="P16" i="1"/>
  <c r="M16" i="1"/>
  <c r="J16" i="1"/>
  <c r="G16" i="1"/>
  <c r="D16" i="1"/>
  <c r="BB14" i="1"/>
  <c r="BA14" i="1"/>
  <c r="AZ14" i="1"/>
  <c r="AV14" i="1"/>
  <c r="AU14" i="1"/>
  <c r="AS14" i="1"/>
  <c r="AR14" i="1"/>
  <c r="AP14" i="1"/>
  <c r="AO14" i="1"/>
  <c r="AM14" i="1"/>
  <c r="AL14" i="1"/>
  <c r="AK14" i="1"/>
  <c r="AH14" i="1"/>
  <c r="AE14" i="1"/>
  <c r="AB14" i="1"/>
  <c r="Y14" i="1"/>
  <c r="V14" i="1"/>
  <c r="S14" i="1"/>
  <c r="P14" i="1"/>
  <c r="M14" i="1"/>
  <c r="J14" i="1"/>
  <c r="G14" i="1"/>
  <c r="D14" i="1"/>
  <c r="BC12" i="1"/>
  <c r="AZ12" i="1"/>
  <c r="AW12" i="1"/>
  <c r="AT12" i="1"/>
  <c r="AQ12" i="1"/>
  <c r="AN12" i="1"/>
  <c r="AK12" i="1"/>
  <c r="AH12" i="1"/>
  <c r="AE12" i="1"/>
  <c r="AB12" i="1"/>
  <c r="Y12" i="1"/>
  <c r="V12" i="1"/>
  <c r="S12" i="1"/>
  <c r="P12" i="1"/>
  <c r="M12" i="1"/>
  <c r="J12" i="1"/>
  <c r="G12" i="1"/>
  <c r="D12" i="1"/>
  <c r="BC10" i="1"/>
  <c r="AZ10" i="1"/>
  <c r="AW10" i="1"/>
  <c r="AT10" i="1"/>
  <c r="AQ10" i="1"/>
  <c r="AN10" i="1"/>
  <c r="AK10" i="1"/>
  <c r="AH10" i="1"/>
  <c r="AE10" i="1"/>
  <c r="AB10" i="1"/>
  <c r="Y10" i="1"/>
  <c r="V10" i="1"/>
  <c r="S10" i="1"/>
  <c r="P10" i="1"/>
  <c r="M10" i="1"/>
  <c r="J10" i="1"/>
  <c r="G10" i="1"/>
  <c r="D10" i="1"/>
  <c r="BB8" i="1"/>
  <c r="BA8" i="1"/>
  <c r="AY8" i="1"/>
  <c r="AY17" i="1" s="1"/>
  <c r="AY19" i="1" s="1"/>
  <c r="AX8" i="1"/>
  <c r="AX17" i="1" s="1"/>
  <c r="AX19" i="1" s="1"/>
  <c r="AV8" i="1"/>
  <c r="AU8" i="1"/>
  <c r="AS8" i="1"/>
  <c r="AR8" i="1"/>
  <c r="AP8" i="1"/>
  <c r="AO8" i="1"/>
  <c r="AM8" i="1"/>
  <c r="AL8" i="1"/>
  <c r="AJ8" i="1"/>
  <c r="AJ17" i="1" s="1"/>
  <c r="AJ19" i="1" s="1"/>
  <c r="AI8" i="1"/>
  <c r="AI17" i="1" s="1"/>
  <c r="AI19" i="1" s="1"/>
  <c r="AG8" i="1"/>
  <c r="AG17" i="1" s="1"/>
  <c r="AG19" i="1" s="1"/>
  <c r="AF8" i="1"/>
  <c r="AF17" i="1" s="1"/>
  <c r="AF19" i="1" s="1"/>
  <c r="AD8" i="1"/>
  <c r="AD17" i="1" s="1"/>
  <c r="AD19" i="1" s="1"/>
  <c r="AC8" i="1"/>
  <c r="AC17" i="1" s="1"/>
  <c r="AC19" i="1" s="1"/>
  <c r="AA8" i="1"/>
  <c r="AA17" i="1" s="1"/>
  <c r="AA19" i="1" s="1"/>
  <c r="Z8" i="1"/>
  <c r="Z17" i="1" s="1"/>
  <c r="Z19" i="1" s="1"/>
  <c r="Y8" i="1"/>
  <c r="V8" i="1"/>
  <c r="S8" i="1"/>
  <c r="P8" i="1"/>
  <c r="M8" i="1"/>
  <c r="J8" i="1"/>
  <c r="G8" i="1"/>
  <c r="D8" i="1"/>
  <c r="BB6" i="1"/>
  <c r="BA6" i="1"/>
  <c r="AZ6" i="1"/>
  <c r="AV6" i="1"/>
  <c r="AU6" i="1"/>
  <c r="AS6" i="1"/>
  <c r="AR6" i="1"/>
  <c r="AP6" i="1"/>
  <c r="AO6" i="1"/>
  <c r="AM6" i="1"/>
  <c r="AL6" i="1"/>
  <c r="AK6" i="1"/>
  <c r="AH6" i="1"/>
  <c r="AE6" i="1"/>
  <c r="AB6" i="1"/>
  <c r="Y6" i="1"/>
  <c r="V6" i="1"/>
  <c r="S6" i="1"/>
  <c r="P6" i="1"/>
  <c r="M6" i="1"/>
  <c r="J6" i="1"/>
  <c r="G6" i="1"/>
  <c r="D6" i="1"/>
  <c r="Y17" i="1" l="1"/>
  <c r="Y19" i="1" s="1"/>
  <c r="AP17" i="1"/>
  <c r="AP19" i="1" s="1"/>
  <c r="AV17" i="1"/>
  <c r="AV19" i="1" s="1"/>
  <c r="BC14" i="1"/>
  <c r="D17" i="1"/>
  <c r="D19" i="1" s="1"/>
  <c r="AR17" i="1"/>
  <c r="AR19" i="1" s="1"/>
  <c r="G17" i="1"/>
  <c r="G19" i="1" s="1"/>
  <c r="S17" i="1"/>
  <c r="AM17" i="1"/>
  <c r="AM19" i="1" s="1"/>
  <c r="AS17" i="1"/>
  <c r="AS19" i="1" s="1"/>
  <c r="BA17" i="1"/>
  <c r="BA19" i="1" s="1"/>
  <c r="AO17" i="1"/>
  <c r="AO19" i="1" s="1"/>
  <c r="AU17" i="1"/>
  <c r="AU19" i="1" s="1"/>
  <c r="BB17" i="1"/>
  <c r="BB19" i="1" s="1"/>
  <c r="BC18" i="1"/>
  <c r="AL17" i="1"/>
  <c r="AL19" i="1" s="1"/>
  <c r="AT18" i="1"/>
  <c r="AN18" i="1"/>
  <c r="AN8" i="1"/>
  <c r="AQ8" i="1"/>
  <c r="AT8" i="1"/>
  <c r="AW8" i="1"/>
  <c r="BC8" i="1"/>
  <c r="AN14" i="1"/>
  <c r="AQ14" i="1"/>
  <c r="AT14" i="1"/>
  <c r="AW14" i="1"/>
  <c r="AW18" i="1"/>
  <c r="BF6" i="1"/>
  <c r="BF17" i="1" s="1"/>
  <c r="BF19" i="1" s="1"/>
  <c r="AN6" i="1"/>
  <c r="AT6" i="1"/>
  <c r="AB8" i="1"/>
  <c r="AB17" i="1" s="1"/>
  <c r="AB19" i="1" s="1"/>
  <c r="AH8" i="1"/>
  <c r="AH17" i="1" s="1"/>
  <c r="AH19" i="1" s="1"/>
  <c r="AZ8" i="1"/>
  <c r="AZ17" i="1" s="1"/>
  <c r="AZ19" i="1" s="1"/>
  <c r="J17" i="1"/>
  <c r="J19" i="1" s="1"/>
  <c r="P17" i="1"/>
  <c r="P19" i="1" s="1"/>
  <c r="V17" i="1"/>
  <c r="V19" i="1" s="1"/>
  <c r="AQ6" i="1"/>
  <c r="AW6" i="1"/>
  <c r="BC6" i="1"/>
  <c r="AE8" i="1"/>
  <c r="AE17" i="1" s="1"/>
  <c r="AE19" i="1" s="1"/>
  <c r="AK8" i="1"/>
  <c r="AK17" i="1" s="1"/>
  <c r="AK19" i="1" s="1"/>
  <c r="M17" i="1"/>
  <c r="M19" i="1" s="1"/>
  <c r="AQ17" i="1" l="1"/>
  <c r="AQ19" i="1" s="1"/>
  <c r="AT17" i="1"/>
  <c r="AT19" i="1" s="1"/>
  <c r="AW17" i="1"/>
  <c r="AW19" i="1" s="1"/>
  <c r="AN17" i="1"/>
  <c r="AN19" i="1" s="1"/>
  <c r="BC17" i="1"/>
  <c r="BC19" i="1" s="1"/>
</calcChain>
</file>

<file path=xl/sharedStrings.xml><?xml version="1.0" encoding="utf-8"?>
<sst xmlns="http://schemas.openxmlformats.org/spreadsheetml/2006/main" count="139" uniqueCount="33">
  <si>
    <t>Invalidity pension</t>
  </si>
  <si>
    <t>Disablement pension</t>
  </si>
  <si>
    <t>Missing person´s allowance</t>
  </si>
  <si>
    <t>-</t>
  </si>
  <si>
    <t>Orphans Benefit</t>
  </si>
  <si>
    <t>Male</t>
  </si>
  <si>
    <t>Female</t>
  </si>
  <si>
    <t>Total</t>
  </si>
  <si>
    <t>Sub total</t>
  </si>
  <si>
    <t>General total</t>
  </si>
  <si>
    <t>2 0 0 2</t>
  </si>
  <si>
    <t>2 0 0 3</t>
  </si>
  <si>
    <t>Widow pension</t>
  </si>
  <si>
    <t>PENSION TYPE**</t>
  </si>
  <si>
    <t xml:space="preserve">Social pension*** </t>
  </si>
  <si>
    <t>** There is no retirement condition for entitlement to pension (except for 100% Invalidity Pension).</t>
  </si>
  <si>
    <t>1 9 9 4</t>
  </si>
  <si>
    <t>1 9 9 5</t>
  </si>
  <si>
    <t>1 9 9 6</t>
  </si>
  <si>
    <t>1 9 9 7</t>
  </si>
  <si>
    <t>1 9 9 8</t>
  </si>
  <si>
    <t>1 9 9 9</t>
  </si>
  <si>
    <t>2 0 0 0</t>
  </si>
  <si>
    <t>2 0 0 1</t>
  </si>
  <si>
    <t>NUMBER OF PENSIONERS</t>
  </si>
  <si>
    <t>Total*</t>
  </si>
  <si>
    <t>STATISTICS SECTION</t>
  </si>
  <si>
    <t>SOCIAL INSURANCE SERVICES</t>
  </si>
  <si>
    <t>Statutory pension</t>
  </si>
  <si>
    <t>Data refer to December of each year. From 2013, a person eligible to a statutory pension from age 63, s/he has the right to claim a reduced pension at age 63 or a pension without actuarial reduction at age 63,5 from 1.1.2013, 64 from 1.1.2014, 64,5 from 1.1.2015 or 65 from 1.1.2016 onwards. Persons who chose their pension to start at the reference month or before are included in the data.</t>
  </si>
  <si>
    <t>*** Social Pension was introduced in May 1995. As from 1.1.1999 the pensionable age for Social Pension has been decreased from 68 to 66 and as from 1.1.2000 to 65.</t>
  </si>
  <si>
    <t>Number of Pensioners by Kind of Pension for the years 1994-2022</t>
  </si>
  <si>
    <t>* From the total of 171.576 pensioners (pensions, 2022) 16.445 persons receive more than one pension and consequently the number of pensioners for December 2022 is estimated to 155.131 (except social pension beneficiaries).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</si>
</sst>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09]d\-mmm\-yy;@"/>
    <numFmt numFmtId="165" formatCode="[$-409]dd\-mmm\-yy;@"/>
  </numFmts>
  <fonts count="10" x14ac:knownFonts="1">
    <font>
      <sz val="10"/>
      <name val="Arial"/>
      <charset val="161"/>
    </font>
    <font>
      <b/>
      <sz val="10"/>
      <name val="Arial"/>
      <family val="2"/>
    </font>
    <font>
      <b/>
      <sz val="11"/>
      <name val="Arial"/>
      <family val="2"/>
    </font>
    <font>
      <b/>
      <sz val="8"/>
      <name val="Arial"/>
      <family val="2"/>
    </font>
    <font>
      <sz val="8"/>
      <name val="Arial"/>
      <family val="2"/>
    </font>
    <font>
      <sz val="10"/>
      <name val="Arial"/>
      <family val="2"/>
    </font>
    <font>
      <b/>
      <sz val="9"/>
      <name val="Arial"/>
      <family val="2"/>
    </font>
    <font>
      <b/>
      <sz val="12"/>
      <name val="Arial"/>
      <family val="2"/>
    </font>
    <font>
      <b/>
      <sz val="9"/>
      <name val="Arial"/>
      <family val="2"/>
      <charset val="161"/>
    </font>
    <font>
      <sz val="10"/>
      <name val="Arial"/>
      <family val="2"/>
      <charset val="161"/>
    </font>
  </fonts>
  <fills count="2">
    <fill>
      <patternFill patternType="none"/>
    </fill>
    <fill>
      <patternFill patternType="gray125"/>
    </fill>
  </fills>
  <borders count="43">
    <border>
      <left/>
      <right/>
      <top/>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23">
    <xf numFmtId="0" fontId="0" fillId="0" borderId="0" xfId="0"/>
    <xf numFmtId="0" fontId="0" fillId="0" borderId="0" xfId="0" applyBorder="1"/>
    <xf numFmtId="0" fontId="0" fillId="0" borderId="0" xfId="0" applyBorder="1" applyAlignment="1">
      <alignment horizontal="right"/>
    </xf>
    <xf numFmtId="0" fontId="5" fillId="0" borderId="0" xfId="0" applyFont="1" applyBorder="1"/>
    <xf numFmtId="0" fontId="4" fillId="0" borderId="0" xfId="0" applyFont="1" applyBorder="1"/>
    <xf numFmtId="0" fontId="3" fillId="0" borderId="0" xfId="0" applyFont="1" applyBorder="1"/>
    <xf numFmtId="0" fontId="3" fillId="0" borderId="0" xfId="0" applyFont="1" applyBorder="1" applyAlignment="1">
      <alignment horizontal="center"/>
    </xf>
    <xf numFmtId="0" fontId="4" fillId="0" borderId="0" xfId="0" applyFont="1" applyBorder="1" applyAlignment="1">
      <alignment horizontal="right"/>
    </xf>
    <xf numFmtId="0" fontId="2" fillId="0" borderId="0" xfId="0" applyFont="1" applyBorder="1"/>
    <xf numFmtId="0" fontId="1" fillId="0" borderId="0" xfId="0" applyFont="1" applyBorder="1"/>
    <xf numFmtId="0" fontId="3" fillId="0" borderId="0" xfId="0" applyFont="1" applyFill="1" applyBorder="1"/>
    <xf numFmtId="0" fontId="5" fillId="0" borderId="2" xfId="0" applyFont="1" applyBorder="1"/>
    <xf numFmtId="0" fontId="5" fillId="0" borderId="3" xfId="0" applyFont="1" applyBorder="1"/>
    <xf numFmtId="0" fontId="5" fillId="0" borderId="4" xfId="0" applyFont="1" applyBorder="1"/>
    <xf numFmtId="0" fontId="5" fillId="0" borderId="2" xfId="0" applyFont="1" applyBorder="1" applyAlignment="1">
      <alignment horizontal="right"/>
    </xf>
    <xf numFmtId="0" fontId="5" fillId="0" borderId="7" xfId="0" applyFont="1" applyBorder="1"/>
    <xf numFmtId="0" fontId="5" fillId="0" borderId="8" xfId="0" applyFont="1" applyBorder="1"/>
    <xf numFmtId="0" fontId="1" fillId="0" borderId="10" xfId="0" applyFont="1" applyBorder="1"/>
    <xf numFmtId="0" fontId="1" fillId="0" borderId="11" xfId="0" applyFont="1" applyBorder="1"/>
    <xf numFmtId="0" fontId="1" fillId="0" borderId="12" xfId="0" applyFont="1" applyBorder="1"/>
    <xf numFmtId="0" fontId="5" fillId="0" borderId="2"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5" fillId="0" borderId="6" xfId="0" applyFont="1" applyBorder="1" applyAlignment="1">
      <alignment horizontal="center"/>
    </xf>
    <xf numFmtId="0" fontId="5" fillId="0" borderId="7" xfId="0" applyFont="1" applyBorder="1" applyAlignment="1">
      <alignment horizontal="center"/>
    </xf>
    <xf numFmtId="0" fontId="5" fillId="0" borderId="8" xfId="0" applyFont="1" applyBorder="1" applyAlignment="1">
      <alignment horizontal="center"/>
    </xf>
    <xf numFmtId="0" fontId="1" fillId="0" borderId="10" xfId="0" applyFont="1" applyBorder="1" applyAlignment="1">
      <alignment horizontal="center"/>
    </xf>
    <xf numFmtId="0" fontId="1" fillId="0" borderId="11" xfId="0" applyFont="1" applyBorder="1" applyAlignment="1">
      <alignment horizontal="center"/>
    </xf>
    <xf numFmtId="0" fontId="1" fillId="0" borderId="12" xfId="0" applyFont="1" applyBorder="1" applyAlignment="1">
      <alignment horizontal="center"/>
    </xf>
    <xf numFmtId="0" fontId="5" fillId="0" borderId="5" xfId="0" applyFont="1" applyBorder="1" applyAlignment="1">
      <alignment horizontal="center"/>
    </xf>
    <xf numFmtId="0" fontId="5" fillId="0" borderId="9" xfId="0" applyFont="1" applyBorder="1" applyAlignment="1">
      <alignment horizontal="center"/>
    </xf>
    <xf numFmtId="0" fontId="5" fillId="0" borderId="3" xfId="0" applyFont="1" applyBorder="1" applyAlignment="1">
      <alignment horizontal="right"/>
    </xf>
    <xf numFmtId="0" fontId="5" fillId="0" borderId="4" xfId="0" applyFont="1" applyBorder="1" applyAlignment="1">
      <alignment horizontal="right"/>
    </xf>
    <xf numFmtId="0" fontId="5" fillId="0" borderId="15" xfId="0" applyFont="1" applyBorder="1" applyAlignment="1">
      <alignment horizontal="right"/>
    </xf>
    <xf numFmtId="0" fontId="1" fillId="0" borderId="10" xfId="0" applyFont="1" applyBorder="1" applyAlignment="1">
      <alignment horizontal="right"/>
    </xf>
    <xf numFmtId="0" fontId="1" fillId="0" borderId="11" xfId="0" applyFont="1" applyBorder="1" applyAlignment="1">
      <alignment horizontal="right"/>
    </xf>
    <xf numFmtId="0" fontId="1" fillId="0" borderId="16" xfId="0" applyFont="1" applyBorder="1" applyAlignment="1">
      <alignment horizontal="right"/>
    </xf>
    <xf numFmtId="0" fontId="1" fillId="0" borderId="12" xfId="0" applyFont="1" applyBorder="1" applyAlignment="1">
      <alignment horizontal="right"/>
    </xf>
    <xf numFmtId="0" fontId="1" fillId="0" borderId="14" xfId="0" applyFont="1" applyBorder="1" applyAlignment="1">
      <alignment horizontal="right"/>
    </xf>
    <xf numFmtId="0" fontId="1" fillId="0" borderId="13" xfId="0" applyFont="1" applyBorder="1" applyAlignment="1">
      <alignment horizontal="right"/>
    </xf>
    <xf numFmtId="0" fontId="5" fillId="0" borderId="6" xfId="0" applyFont="1" applyBorder="1" applyAlignment="1">
      <alignment horizontal="right"/>
    </xf>
    <xf numFmtId="0" fontId="5" fillId="0" borderId="7" xfId="0" applyFont="1" applyBorder="1" applyAlignment="1">
      <alignment horizontal="right"/>
    </xf>
    <xf numFmtId="0" fontId="5" fillId="0" borderId="9" xfId="0" applyFont="1" applyBorder="1" applyAlignment="1">
      <alignment horizontal="right"/>
    </xf>
    <xf numFmtId="0" fontId="5" fillId="0" borderId="8" xfId="0" applyFont="1" applyBorder="1" applyAlignment="1">
      <alignment horizontal="right"/>
    </xf>
    <xf numFmtId="0" fontId="5" fillId="0" borderId="17" xfId="0" applyFont="1" applyBorder="1" applyAlignment="1">
      <alignment horizontal="right"/>
    </xf>
    <xf numFmtId="0" fontId="5" fillId="0" borderId="5" xfId="0" applyFont="1" applyBorder="1" applyAlignment="1">
      <alignment horizontal="right"/>
    </xf>
    <xf numFmtId="0" fontId="9" fillId="0" borderId="0" xfId="0" applyFont="1"/>
    <xf numFmtId="0" fontId="5" fillId="0" borderId="18" xfId="0" applyFont="1" applyBorder="1"/>
    <xf numFmtId="0" fontId="5" fillId="0" borderId="19" xfId="0" applyFont="1" applyBorder="1"/>
    <xf numFmtId="0" fontId="5" fillId="0" borderId="20" xfId="0" applyFont="1" applyBorder="1" applyAlignment="1">
      <alignment horizontal="right"/>
    </xf>
    <xf numFmtId="0" fontId="5" fillId="0" borderId="21" xfId="0" applyFont="1" applyBorder="1" applyAlignment="1">
      <alignment horizontal="right"/>
    </xf>
    <xf numFmtId="0" fontId="5" fillId="0" borderId="22" xfId="0" applyFont="1" applyBorder="1" applyAlignment="1">
      <alignment horizontal="right"/>
    </xf>
    <xf numFmtId="0" fontId="5" fillId="0" borderId="19" xfId="0" applyFont="1" applyBorder="1" applyAlignment="1">
      <alignment horizontal="right"/>
    </xf>
    <xf numFmtId="0" fontId="5" fillId="0" borderId="23" xfId="0" applyFont="1" applyBorder="1" applyAlignment="1">
      <alignment horizontal="right"/>
    </xf>
    <xf numFmtId="0" fontId="5" fillId="0" borderId="23" xfId="0" applyFont="1" applyBorder="1"/>
    <xf numFmtId="0" fontId="5" fillId="0" borderId="24" xfId="0" applyFont="1" applyBorder="1"/>
    <xf numFmtId="0" fontId="5" fillId="0" borderId="25" xfId="0" applyFont="1" applyBorder="1"/>
    <xf numFmtId="0" fontId="5" fillId="0" borderId="26" xfId="0" applyFont="1" applyBorder="1"/>
    <xf numFmtId="0" fontId="5" fillId="0" borderId="27" xfId="0" applyFont="1" applyBorder="1" applyAlignment="1">
      <alignment horizontal="center"/>
    </xf>
    <xf numFmtId="0" fontId="5" fillId="0" borderId="24" xfId="0" applyFont="1" applyBorder="1" applyAlignment="1">
      <alignment horizontal="center"/>
    </xf>
    <xf numFmtId="0" fontId="5" fillId="0" borderId="25" xfId="0" applyFont="1" applyBorder="1" applyAlignment="1">
      <alignment horizontal="center"/>
    </xf>
    <xf numFmtId="0" fontId="5" fillId="0" borderId="26" xfId="0" applyFont="1" applyBorder="1" applyAlignment="1">
      <alignment horizontal="center"/>
    </xf>
    <xf numFmtId="0" fontId="5" fillId="0" borderId="24" xfId="0" applyFont="1" applyBorder="1" applyAlignment="1">
      <alignment horizontal="right"/>
    </xf>
    <xf numFmtId="0" fontId="5" fillId="0" borderId="25" xfId="0" applyFont="1" applyBorder="1" applyAlignment="1">
      <alignment horizontal="right"/>
    </xf>
    <xf numFmtId="0" fontId="5" fillId="0" borderId="27" xfId="0" applyFont="1" applyBorder="1" applyAlignment="1">
      <alignment horizontal="right"/>
    </xf>
    <xf numFmtId="0" fontId="5" fillId="0" borderId="26" xfId="0" applyFont="1" applyBorder="1" applyAlignment="1">
      <alignment horizontal="right"/>
    </xf>
    <xf numFmtId="0" fontId="5" fillId="0" borderId="28" xfId="0" applyFont="1" applyBorder="1" applyAlignment="1">
      <alignment horizontal="right"/>
    </xf>
    <xf numFmtId="0" fontId="5" fillId="0" borderId="29" xfId="0" applyFont="1" applyBorder="1" applyAlignment="1">
      <alignment horizontal="right"/>
    </xf>
    <xf numFmtId="0" fontId="5" fillId="0" borderId="30" xfId="0" applyFont="1" applyBorder="1" applyAlignment="1">
      <alignment horizontal="right"/>
    </xf>
    <xf numFmtId="0" fontId="5" fillId="0" borderId="20" xfId="0" applyFont="1" applyBorder="1"/>
    <xf numFmtId="0" fontId="5" fillId="0" borderId="21" xfId="0" applyFont="1" applyBorder="1"/>
    <xf numFmtId="0" fontId="5" fillId="0" borderId="22" xfId="0" applyFont="1" applyBorder="1"/>
    <xf numFmtId="0" fontId="5" fillId="0" borderId="29" xfId="0" applyFont="1" applyBorder="1" applyAlignment="1">
      <alignment horizontal="center"/>
    </xf>
    <xf numFmtId="0" fontId="5" fillId="0" borderId="22" xfId="0" applyFont="1" applyBorder="1" applyAlignment="1">
      <alignment horizontal="center"/>
    </xf>
    <xf numFmtId="0" fontId="5" fillId="0" borderId="20" xfId="0" applyFont="1" applyBorder="1" applyAlignment="1">
      <alignment horizontal="center"/>
    </xf>
    <xf numFmtId="0" fontId="5" fillId="0" borderId="21" xfId="0" applyFont="1" applyBorder="1" applyAlignment="1">
      <alignment horizontal="center"/>
    </xf>
    <xf numFmtId="0" fontId="5" fillId="0" borderId="31" xfId="0" applyFont="1" applyBorder="1" applyAlignment="1">
      <alignment horizontal="right"/>
    </xf>
    <xf numFmtId="0" fontId="5" fillId="0" borderId="18" xfId="0" applyFont="1" applyBorder="1" applyAlignment="1">
      <alignment horizontal="right"/>
    </xf>
    <xf numFmtId="0" fontId="5" fillId="0" borderId="28" xfId="0" applyFont="1" applyBorder="1"/>
    <xf numFmtId="0" fontId="1" fillId="0" borderId="14" xfId="0" applyFont="1" applyBorder="1"/>
    <xf numFmtId="164" fontId="0" fillId="0" borderId="0" xfId="0" applyNumberFormat="1" applyAlignment="1">
      <alignment horizontal="left"/>
    </xf>
    <xf numFmtId="0" fontId="9" fillId="0" borderId="0" xfId="0" applyFont="1" applyAlignment="1">
      <alignment horizontal="left" wrapText="1"/>
    </xf>
    <xf numFmtId="0" fontId="3" fillId="0" borderId="33" xfId="0" applyFont="1" applyBorder="1" applyAlignment="1">
      <alignment horizontal="center"/>
    </xf>
    <xf numFmtId="0" fontId="6" fillId="0" borderId="34" xfId="0" applyFont="1" applyBorder="1" applyAlignment="1">
      <alignment horizontal="center"/>
    </xf>
    <xf numFmtId="0" fontId="4" fillId="0" borderId="35" xfId="0" applyFont="1" applyBorder="1"/>
    <xf numFmtId="0" fontId="5" fillId="0" borderId="30" xfId="0" applyFont="1" applyFill="1" applyBorder="1" applyAlignment="1">
      <alignment horizontal="right"/>
    </xf>
    <xf numFmtId="0" fontId="6" fillId="0" borderId="18" xfId="0" applyFont="1" applyBorder="1" applyAlignment="1">
      <alignment horizontal="center"/>
    </xf>
    <xf numFmtId="0" fontId="6" fillId="0" borderId="19" xfId="0" applyFont="1" applyBorder="1" applyAlignment="1">
      <alignment horizontal="center"/>
    </xf>
    <xf numFmtId="0" fontId="6" fillId="0" borderId="23" xfId="0" applyFont="1" applyBorder="1" applyAlignment="1">
      <alignment horizontal="center"/>
    </xf>
    <xf numFmtId="0" fontId="3" fillId="0" borderId="18" xfId="0" applyFont="1" applyBorder="1" applyAlignment="1">
      <alignment horizontal="center"/>
    </xf>
    <xf numFmtId="0" fontId="3" fillId="0" borderId="19" xfId="0" applyFont="1" applyBorder="1" applyAlignment="1">
      <alignment horizontal="center"/>
    </xf>
    <xf numFmtId="0" fontId="3" fillId="0" borderId="23" xfId="0" applyFont="1" applyBorder="1" applyAlignment="1">
      <alignment horizontal="center"/>
    </xf>
    <xf numFmtId="165" fontId="0" fillId="0" borderId="0" xfId="0" applyNumberFormat="1" applyAlignment="1">
      <alignment horizontal="left"/>
    </xf>
    <xf numFmtId="0" fontId="5" fillId="0" borderId="36" xfId="0" applyFont="1" applyBorder="1"/>
    <xf numFmtId="0" fontId="5" fillId="0" borderId="37" xfId="0" applyFont="1" applyBorder="1"/>
    <xf numFmtId="0" fontId="5" fillId="0" borderId="38" xfId="0" applyFont="1" applyBorder="1" applyAlignment="1">
      <alignment wrapText="1"/>
    </xf>
    <xf numFmtId="0" fontId="1" fillId="0" borderId="32" xfId="0" applyFont="1" applyBorder="1"/>
    <xf numFmtId="0" fontId="1" fillId="0" borderId="1" xfId="0" applyFont="1" applyBorder="1" applyAlignment="1">
      <alignment horizontal="right"/>
    </xf>
    <xf numFmtId="0" fontId="5" fillId="0" borderId="32" xfId="0" applyFont="1" applyBorder="1"/>
    <xf numFmtId="0" fontId="1" fillId="0" borderId="32" xfId="0" applyFont="1" applyFill="1" applyBorder="1"/>
    <xf numFmtId="0" fontId="1" fillId="0" borderId="18" xfId="0" applyFont="1" applyBorder="1" applyAlignment="1">
      <alignment horizontal="right"/>
    </xf>
    <xf numFmtId="0" fontId="1" fillId="0" borderId="19" xfId="0" applyFont="1" applyBorder="1" applyAlignment="1">
      <alignment horizontal="right"/>
    </xf>
    <xf numFmtId="0" fontId="1" fillId="0" borderId="23" xfId="0" applyFont="1" applyBorder="1" applyAlignment="1">
      <alignment horizontal="right"/>
    </xf>
    <xf numFmtId="0" fontId="9" fillId="0" borderId="0" xfId="0" applyFont="1" applyAlignment="1">
      <alignment horizontal="left" wrapText="1"/>
    </xf>
    <xf numFmtId="0" fontId="0" fillId="0" borderId="0" xfId="0" applyAlignment="1">
      <alignment horizontal="left" wrapText="1"/>
    </xf>
    <xf numFmtId="0" fontId="0" fillId="0" borderId="0" xfId="0" applyAlignment="1"/>
    <xf numFmtId="0" fontId="9" fillId="0" borderId="0" xfId="0" applyFont="1" applyAlignment="1"/>
    <xf numFmtId="0" fontId="0" fillId="0" borderId="0" xfId="0" applyAlignment="1">
      <alignment horizontal="left"/>
    </xf>
    <xf numFmtId="0" fontId="0" fillId="0" borderId="0" xfId="0" applyFill="1"/>
    <xf numFmtId="14" fontId="2" fillId="0" borderId="39" xfId="0" applyNumberFormat="1" applyFont="1" applyBorder="1" applyAlignment="1">
      <alignment horizontal="center" wrapText="1"/>
    </xf>
    <xf numFmtId="14" fontId="2" fillId="0" borderId="1" xfId="0" applyNumberFormat="1" applyFont="1" applyBorder="1" applyAlignment="1">
      <alignment horizontal="center" wrapText="1"/>
    </xf>
    <xf numFmtId="14" fontId="2" fillId="0" borderId="13" xfId="0" applyNumberFormat="1" applyFont="1" applyBorder="1" applyAlignment="1">
      <alignment horizontal="center" wrapText="1"/>
    </xf>
    <xf numFmtId="0" fontId="9" fillId="0" borderId="0" xfId="0" applyFont="1" applyAlignment="1">
      <alignment horizontal="center"/>
    </xf>
    <xf numFmtId="0" fontId="9" fillId="0" borderId="0" xfId="0" applyFont="1" applyFill="1" applyBorder="1" applyAlignment="1">
      <alignment horizontal="left" vertical="top" wrapText="1"/>
    </xf>
    <xf numFmtId="0" fontId="9" fillId="0" borderId="0" xfId="0" applyFont="1" applyAlignment="1">
      <alignment horizontal="left" wrapText="1"/>
    </xf>
    <xf numFmtId="0" fontId="0" fillId="0" borderId="0" xfId="0" applyAlignment="1">
      <alignment horizontal="left"/>
    </xf>
    <xf numFmtId="0" fontId="6" fillId="0" borderId="40" xfId="0" applyFont="1" applyBorder="1" applyAlignment="1">
      <alignment horizontal="center"/>
    </xf>
    <xf numFmtId="0" fontId="6" fillId="0" borderId="41" xfId="0" applyFont="1" applyBorder="1" applyAlignment="1">
      <alignment horizontal="center"/>
    </xf>
    <xf numFmtId="0" fontId="6" fillId="0" borderId="42" xfId="0" applyFont="1" applyBorder="1" applyAlignment="1">
      <alignment horizontal="center"/>
    </xf>
    <xf numFmtId="0" fontId="8" fillId="0" borderId="40" xfId="0" applyFont="1" applyBorder="1" applyAlignment="1">
      <alignment horizontal="center"/>
    </xf>
    <xf numFmtId="0" fontId="8" fillId="0" borderId="41" xfId="0" applyFont="1" applyBorder="1" applyAlignment="1">
      <alignment horizontal="center"/>
    </xf>
    <xf numFmtId="0" fontId="8" fillId="0" borderId="42" xfId="0" applyFont="1" applyBorder="1" applyAlignment="1">
      <alignment horizontal="center"/>
    </xf>
    <xf numFmtId="0" fontId="7" fillId="0" borderId="0" xfId="0" applyFont="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K70"/>
  <sheetViews>
    <sheetView tabSelected="1" zoomScaleNormal="100" workbookViewId="0">
      <selection activeCell="CG33" sqref="CG33"/>
    </sheetView>
  </sheetViews>
  <sheetFormatPr defaultRowHeight="12.75" x14ac:dyDescent="0.2"/>
  <cols>
    <col min="1" max="1" width="18" customWidth="1"/>
    <col min="2" max="2" width="6" hidden="1" customWidth="1"/>
    <col min="3" max="3" width="6.85546875" hidden="1" customWidth="1"/>
    <col min="4" max="5" width="6" hidden="1" customWidth="1"/>
    <col min="6" max="6" width="6.85546875" hidden="1" customWidth="1"/>
    <col min="7" max="8" width="6" hidden="1" customWidth="1"/>
    <col min="9" max="9" width="6.85546875" hidden="1" customWidth="1"/>
    <col min="10" max="10" width="7" hidden="1" customWidth="1"/>
    <col min="11" max="11" width="6" hidden="1" customWidth="1"/>
    <col min="12" max="12" width="6.85546875" hidden="1" customWidth="1"/>
    <col min="13" max="13" width="7" hidden="1" customWidth="1"/>
    <col min="14" max="14" width="6" hidden="1" customWidth="1"/>
    <col min="15" max="15" width="6.85546875" hidden="1" customWidth="1"/>
    <col min="16" max="16" width="7" hidden="1" customWidth="1"/>
    <col min="17" max="17" width="6" hidden="1" customWidth="1"/>
    <col min="18" max="18" width="6.85546875" hidden="1" customWidth="1"/>
    <col min="19" max="20" width="6" hidden="1" customWidth="1"/>
    <col min="21" max="21" width="6.85546875" hidden="1" customWidth="1"/>
    <col min="22" max="22" width="7" hidden="1" customWidth="1"/>
    <col min="23" max="23" width="6" hidden="1" customWidth="1"/>
    <col min="24" max="24" width="6.85546875" hidden="1" customWidth="1"/>
    <col min="25" max="25" width="7" hidden="1" customWidth="1"/>
    <col min="26" max="26" width="6" hidden="1" customWidth="1"/>
    <col min="27" max="27" width="6.85546875" hidden="1" customWidth="1"/>
    <col min="28" max="28" width="7" hidden="1" customWidth="1"/>
    <col min="29" max="29" width="6" hidden="1" customWidth="1"/>
    <col min="30" max="30" width="6.85546875" hidden="1" customWidth="1"/>
    <col min="31" max="31" width="7" hidden="1" customWidth="1"/>
    <col min="32" max="32" width="6" hidden="1" customWidth="1"/>
    <col min="33" max="33" width="6.85546875" hidden="1" customWidth="1"/>
    <col min="34" max="34" width="7" hidden="1" customWidth="1"/>
    <col min="35" max="35" width="6" hidden="1" customWidth="1"/>
    <col min="36" max="36" width="6.85546875" hidden="1" customWidth="1"/>
    <col min="37" max="37" width="7" hidden="1" customWidth="1"/>
    <col min="38" max="38" width="6" hidden="1" customWidth="1"/>
    <col min="39" max="39" width="6.85546875" hidden="1" customWidth="1"/>
    <col min="40" max="40" width="7" hidden="1" customWidth="1"/>
    <col min="41" max="41" width="6" hidden="1" customWidth="1"/>
    <col min="42" max="42" width="6.85546875" hidden="1" customWidth="1"/>
    <col min="43" max="43" width="7" hidden="1" customWidth="1"/>
    <col min="44" max="44" width="6" hidden="1" customWidth="1"/>
    <col min="45" max="45" width="6.85546875" hidden="1" customWidth="1"/>
    <col min="46" max="46" width="7" hidden="1" customWidth="1"/>
    <col min="47" max="47" width="6" hidden="1" customWidth="1"/>
    <col min="48" max="48" width="6.85546875" hidden="1" customWidth="1"/>
    <col min="49" max="49" width="7" hidden="1" customWidth="1"/>
    <col min="50" max="50" width="6" hidden="1" customWidth="1"/>
    <col min="51" max="51" width="6.85546875" hidden="1" customWidth="1"/>
    <col min="52" max="52" width="7" hidden="1" customWidth="1"/>
    <col min="53" max="53" width="6" hidden="1" customWidth="1"/>
    <col min="54" max="54" width="6.85546875" hidden="1" customWidth="1"/>
    <col min="55" max="55" width="7" hidden="1" customWidth="1"/>
    <col min="56" max="56" width="6" hidden="1" customWidth="1"/>
    <col min="57" max="57" width="6.85546875" hidden="1" customWidth="1"/>
    <col min="58" max="58" width="7" hidden="1" customWidth="1"/>
    <col min="59" max="59" width="6" hidden="1" customWidth="1"/>
    <col min="60" max="60" width="6.85546875" hidden="1" customWidth="1"/>
    <col min="61" max="61" width="7" hidden="1" customWidth="1"/>
    <col min="62" max="62" width="6" hidden="1" customWidth="1"/>
    <col min="63" max="63" width="6.85546875" hidden="1" customWidth="1"/>
    <col min="64" max="64" width="7" hidden="1" customWidth="1"/>
    <col min="65" max="65" width="6" hidden="1" customWidth="1"/>
    <col min="66" max="66" width="6.85546875" hidden="1" customWidth="1"/>
    <col min="67" max="67" width="7" hidden="1" customWidth="1"/>
    <col min="68" max="68" width="6" hidden="1" customWidth="1"/>
    <col min="69" max="69" width="6.7109375" hidden="1" customWidth="1"/>
    <col min="70" max="70" width="7" hidden="1" customWidth="1"/>
    <col min="71" max="71" width="6" hidden="1" customWidth="1"/>
    <col min="72" max="72" width="6.7109375" hidden="1" customWidth="1"/>
    <col min="73" max="73" width="7" hidden="1" customWidth="1"/>
    <col min="74" max="74" width="6" bestFit="1" customWidth="1"/>
    <col min="75" max="75" width="6.7109375" bestFit="1" customWidth="1"/>
    <col min="76" max="76" width="7" bestFit="1" customWidth="1"/>
    <col min="77" max="77" width="6" bestFit="1" customWidth="1"/>
    <col min="78" max="78" width="6.7109375" bestFit="1" customWidth="1"/>
    <col min="79" max="79" width="7" bestFit="1" customWidth="1"/>
    <col min="80" max="80" width="6" bestFit="1" customWidth="1"/>
    <col min="81" max="81" width="6.7109375" bestFit="1" customWidth="1"/>
    <col min="82" max="82" width="7" bestFit="1" customWidth="1"/>
    <col min="83" max="83" width="6" customWidth="1"/>
    <col min="84" max="85" width="7.140625" bestFit="1" customWidth="1"/>
    <col min="86" max="86" width="6" bestFit="1" customWidth="1"/>
    <col min="87" max="87" width="6.7109375" bestFit="1" customWidth="1"/>
    <col min="88" max="88" width="8.5703125" customWidth="1"/>
  </cols>
  <sheetData>
    <row r="1" spans="1:88" ht="15.75" x14ac:dyDescent="0.25">
      <c r="A1" s="122" t="s">
        <v>31</v>
      </c>
      <c r="B1" s="122"/>
      <c r="C1" s="122"/>
      <c r="D1" s="122"/>
      <c r="E1" s="122"/>
      <c r="F1" s="122"/>
      <c r="G1" s="122"/>
      <c r="H1" s="122"/>
      <c r="I1" s="122"/>
      <c r="J1" s="122"/>
      <c r="K1" s="122"/>
      <c r="L1" s="122"/>
      <c r="M1" s="122"/>
      <c r="N1" s="122"/>
      <c r="O1" s="122"/>
      <c r="P1" s="122"/>
      <c r="Q1" s="122"/>
      <c r="R1" s="122"/>
      <c r="S1" s="122"/>
      <c r="T1" s="122"/>
      <c r="U1" s="122"/>
      <c r="V1" s="122"/>
      <c r="W1" s="122"/>
      <c r="X1" s="122"/>
      <c r="Y1" s="122"/>
      <c r="Z1" s="122"/>
      <c r="AA1" s="122"/>
      <c r="AB1" s="122"/>
      <c r="AC1" s="122"/>
      <c r="AD1" s="122"/>
      <c r="AE1" s="122"/>
      <c r="AF1" s="122"/>
      <c r="AG1" s="122"/>
      <c r="AH1" s="122"/>
      <c r="AI1" s="122"/>
      <c r="AJ1" s="122"/>
      <c r="AK1" s="122"/>
      <c r="AL1" s="122"/>
      <c r="AM1" s="122"/>
      <c r="AN1" s="122"/>
      <c r="AO1" s="122"/>
      <c r="AP1" s="122"/>
      <c r="AQ1" s="122"/>
      <c r="AR1" s="122"/>
      <c r="AS1" s="122"/>
      <c r="AT1" s="122"/>
      <c r="AU1" s="122"/>
      <c r="AV1" s="122"/>
      <c r="AW1" s="122"/>
      <c r="AX1" s="122"/>
      <c r="AY1" s="122"/>
      <c r="AZ1" s="122"/>
      <c r="BA1" s="122"/>
      <c r="BB1" s="122"/>
      <c r="BC1" s="122"/>
      <c r="BD1" s="122"/>
      <c r="BE1" s="122"/>
      <c r="BF1" s="122"/>
      <c r="BG1" s="122"/>
      <c r="BH1" s="122"/>
      <c r="BI1" s="122"/>
      <c r="BJ1" s="122"/>
      <c r="BK1" s="122"/>
      <c r="BL1" s="122"/>
      <c r="BM1" s="122"/>
      <c r="BN1" s="122"/>
      <c r="BO1" s="122"/>
      <c r="BP1" s="122"/>
      <c r="BQ1" s="122"/>
      <c r="BR1" s="122"/>
      <c r="BS1" s="122"/>
      <c r="BT1" s="122"/>
      <c r="BU1" s="122"/>
      <c r="BV1" s="122"/>
      <c r="BW1" s="122"/>
      <c r="BX1" s="122"/>
      <c r="BY1" s="122"/>
      <c r="BZ1" s="122"/>
      <c r="CA1" s="122"/>
      <c r="CB1" s="122"/>
      <c r="CC1" s="122"/>
      <c r="CD1" s="122"/>
      <c r="CE1" s="122"/>
      <c r="CF1" s="122"/>
      <c r="CG1" s="122"/>
      <c r="CH1" s="122"/>
      <c r="CI1" s="122"/>
      <c r="CJ1" s="122"/>
    </row>
    <row r="2" spans="1:88" ht="13.5" thickBot="1" x14ac:dyDescent="0.25">
      <c r="AD2" s="4"/>
      <c r="AE2" s="4"/>
      <c r="AF2" s="4"/>
      <c r="AG2" s="4"/>
      <c r="AH2" s="4"/>
      <c r="AI2" s="4"/>
      <c r="AJ2" s="4"/>
      <c r="AK2" s="4"/>
      <c r="AL2" s="4"/>
      <c r="AM2" s="4"/>
      <c r="AN2" s="4"/>
      <c r="AO2" s="4"/>
      <c r="AP2" s="4"/>
      <c r="AQ2" s="4"/>
    </row>
    <row r="3" spans="1:88" ht="18.75" customHeight="1" thickBot="1" x14ac:dyDescent="0.3">
      <c r="A3" s="82"/>
      <c r="B3" s="109" t="s">
        <v>24</v>
      </c>
      <c r="C3" s="110"/>
      <c r="D3" s="110"/>
      <c r="E3" s="110"/>
      <c r="F3" s="110"/>
      <c r="G3" s="110"/>
      <c r="H3" s="110"/>
      <c r="I3" s="110"/>
      <c r="J3" s="110"/>
      <c r="K3" s="110"/>
      <c r="L3" s="110"/>
      <c r="M3" s="110"/>
      <c r="N3" s="110"/>
      <c r="O3" s="110"/>
      <c r="P3" s="110"/>
      <c r="Q3" s="110"/>
      <c r="R3" s="110"/>
      <c r="S3" s="110"/>
      <c r="T3" s="110"/>
      <c r="U3" s="110"/>
      <c r="V3" s="110"/>
      <c r="W3" s="110"/>
      <c r="X3" s="110"/>
      <c r="Y3" s="110"/>
      <c r="Z3" s="110"/>
      <c r="AA3" s="110"/>
      <c r="AB3" s="110"/>
      <c r="AC3" s="110"/>
      <c r="AD3" s="110"/>
      <c r="AE3" s="110"/>
      <c r="AF3" s="110"/>
      <c r="AG3" s="110"/>
      <c r="AH3" s="110"/>
      <c r="AI3" s="110"/>
      <c r="AJ3" s="110"/>
      <c r="AK3" s="110"/>
      <c r="AL3" s="110"/>
      <c r="AM3" s="110"/>
      <c r="AN3" s="110"/>
      <c r="AO3" s="110"/>
      <c r="AP3" s="110"/>
      <c r="AQ3" s="110"/>
      <c r="AR3" s="110"/>
      <c r="AS3" s="110"/>
      <c r="AT3" s="110"/>
      <c r="AU3" s="110"/>
      <c r="AV3" s="110"/>
      <c r="AW3" s="110"/>
      <c r="AX3" s="110"/>
      <c r="AY3" s="110"/>
      <c r="AZ3" s="110"/>
      <c r="BA3" s="110"/>
      <c r="BB3" s="110"/>
      <c r="BC3" s="110"/>
      <c r="BD3" s="110"/>
      <c r="BE3" s="110"/>
      <c r="BF3" s="110"/>
      <c r="BG3" s="110"/>
      <c r="BH3" s="110"/>
      <c r="BI3" s="110"/>
      <c r="BJ3" s="110"/>
      <c r="BK3" s="110"/>
      <c r="BL3" s="110"/>
      <c r="BM3" s="110"/>
      <c r="BN3" s="110"/>
      <c r="BO3" s="110"/>
      <c r="BP3" s="110"/>
      <c r="BQ3" s="110"/>
      <c r="BR3" s="110"/>
      <c r="BS3" s="110"/>
      <c r="BT3" s="110"/>
      <c r="BU3" s="110"/>
      <c r="BV3" s="110"/>
      <c r="BW3" s="110"/>
      <c r="BX3" s="110"/>
      <c r="BY3" s="110"/>
      <c r="BZ3" s="110"/>
      <c r="CA3" s="110"/>
      <c r="CB3" s="110"/>
      <c r="CC3" s="110"/>
      <c r="CD3" s="110"/>
      <c r="CE3" s="110"/>
      <c r="CF3" s="110"/>
      <c r="CG3" s="110"/>
      <c r="CH3" s="110"/>
      <c r="CI3" s="110"/>
      <c r="CJ3" s="111"/>
    </row>
    <row r="4" spans="1:88" ht="18.75" customHeight="1" thickBot="1" x14ac:dyDescent="0.25">
      <c r="A4" s="83" t="s">
        <v>13</v>
      </c>
      <c r="B4" s="116" t="s">
        <v>16</v>
      </c>
      <c r="C4" s="117"/>
      <c r="D4" s="118"/>
      <c r="E4" s="116" t="s">
        <v>17</v>
      </c>
      <c r="F4" s="117"/>
      <c r="G4" s="118"/>
      <c r="H4" s="116" t="s">
        <v>18</v>
      </c>
      <c r="I4" s="117"/>
      <c r="J4" s="118"/>
      <c r="K4" s="116" t="s">
        <v>19</v>
      </c>
      <c r="L4" s="117"/>
      <c r="M4" s="118"/>
      <c r="N4" s="116" t="s">
        <v>20</v>
      </c>
      <c r="O4" s="117"/>
      <c r="P4" s="118"/>
      <c r="Q4" s="116" t="s">
        <v>21</v>
      </c>
      <c r="R4" s="117"/>
      <c r="S4" s="118"/>
      <c r="T4" s="116" t="s">
        <v>22</v>
      </c>
      <c r="U4" s="117"/>
      <c r="V4" s="118"/>
      <c r="W4" s="116" t="s">
        <v>23</v>
      </c>
      <c r="X4" s="117"/>
      <c r="Y4" s="118"/>
      <c r="Z4" s="116" t="s">
        <v>10</v>
      </c>
      <c r="AA4" s="117"/>
      <c r="AB4" s="118"/>
      <c r="AC4" s="116" t="s">
        <v>11</v>
      </c>
      <c r="AD4" s="117"/>
      <c r="AE4" s="118"/>
      <c r="AF4" s="119">
        <v>2004</v>
      </c>
      <c r="AG4" s="120"/>
      <c r="AH4" s="121"/>
      <c r="AI4" s="120">
        <v>2005</v>
      </c>
      <c r="AJ4" s="120"/>
      <c r="AK4" s="121"/>
      <c r="AL4" s="119">
        <v>2006</v>
      </c>
      <c r="AM4" s="120"/>
      <c r="AN4" s="121"/>
      <c r="AO4" s="119">
        <v>2007</v>
      </c>
      <c r="AP4" s="120"/>
      <c r="AQ4" s="121"/>
      <c r="AR4" s="119">
        <v>2008</v>
      </c>
      <c r="AS4" s="120"/>
      <c r="AT4" s="121"/>
      <c r="AU4" s="119">
        <v>2009</v>
      </c>
      <c r="AV4" s="120"/>
      <c r="AW4" s="121"/>
      <c r="AX4" s="119">
        <v>2010</v>
      </c>
      <c r="AY4" s="120"/>
      <c r="AZ4" s="121"/>
      <c r="BA4" s="119">
        <v>2011</v>
      </c>
      <c r="BB4" s="120"/>
      <c r="BC4" s="121"/>
      <c r="BD4" s="119">
        <v>2012</v>
      </c>
      <c r="BE4" s="120"/>
      <c r="BF4" s="121"/>
      <c r="BG4" s="119">
        <v>2013</v>
      </c>
      <c r="BH4" s="120"/>
      <c r="BI4" s="121"/>
      <c r="BJ4" s="119">
        <v>2014</v>
      </c>
      <c r="BK4" s="120"/>
      <c r="BL4" s="121"/>
      <c r="BM4" s="119">
        <v>2015</v>
      </c>
      <c r="BN4" s="120"/>
      <c r="BO4" s="121"/>
      <c r="BP4" s="119">
        <v>2016</v>
      </c>
      <c r="BQ4" s="120">
        <v>2009</v>
      </c>
      <c r="BR4" s="121"/>
      <c r="BS4" s="119">
        <v>2017</v>
      </c>
      <c r="BT4" s="120"/>
      <c r="BU4" s="121"/>
      <c r="BV4" s="119">
        <v>2018</v>
      </c>
      <c r="BW4" s="120"/>
      <c r="BX4" s="121"/>
      <c r="BY4" s="119">
        <v>2019</v>
      </c>
      <c r="BZ4" s="120"/>
      <c r="CA4" s="121"/>
      <c r="CB4" s="119">
        <v>2020</v>
      </c>
      <c r="CC4" s="120"/>
      <c r="CD4" s="121"/>
      <c r="CE4" s="119">
        <v>2021</v>
      </c>
      <c r="CF4" s="120"/>
      <c r="CG4" s="121"/>
      <c r="CH4" s="119">
        <v>2022</v>
      </c>
      <c r="CI4" s="120"/>
      <c r="CJ4" s="121"/>
    </row>
    <row r="5" spans="1:88" ht="13.5" thickBot="1" x14ac:dyDescent="0.25">
      <c r="A5" s="84"/>
      <c r="B5" s="86" t="s">
        <v>5</v>
      </c>
      <c r="C5" s="87" t="s">
        <v>6</v>
      </c>
      <c r="D5" s="88" t="s">
        <v>7</v>
      </c>
      <c r="E5" s="86" t="s">
        <v>5</v>
      </c>
      <c r="F5" s="87" t="s">
        <v>6</v>
      </c>
      <c r="G5" s="88" t="s">
        <v>7</v>
      </c>
      <c r="H5" s="86" t="s">
        <v>5</v>
      </c>
      <c r="I5" s="87" t="s">
        <v>6</v>
      </c>
      <c r="J5" s="88" t="s">
        <v>7</v>
      </c>
      <c r="K5" s="86" t="s">
        <v>5</v>
      </c>
      <c r="L5" s="87" t="s">
        <v>6</v>
      </c>
      <c r="M5" s="88" t="s">
        <v>7</v>
      </c>
      <c r="N5" s="86" t="s">
        <v>5</v>
      </c>
      <c r="O5" s="87" t="s">
        <v>6</v>
      </c>
      <c r="P5" s="88" t="s">
        <v>7</v>
      </c>
      <c r="Q5" s="86" t="s">
        <v>5</v>
      </c>
      <c r="R5" s="87" t="s">
        <v>6</v>
      </c>
      <c r="S5" s="88" t="s">
        <v>7</v>
      </c>
      <c r="T5" s="86" t="s">
        <v>5</v>
      </c>
      <c r="U5" s="87" t="s">
        <v>6</v>
      </c>
      <c r="V5" s="88" t="s">
        <v>7</v>
      </c>
      <c r="W5" s="86" t="s">
        <v>5</v>
      </c>
      <c r="X5" s="87" t="s">
        <v>6</v>
      </c>
      <c r="Y5" s="88" t="s">
        <v>7</v>
      </c>
      <c r="Z5" s="86" t="s">
        <v>5</v>
      </c>
      <c r="AA5" s="87" t="s">
        <v>6</v>
      </c>
      <c r="AB5" s="88" t="s">
        <v>7</v>
      </c>
      <c r="AC5" s="86" t="s">
        <v>5</v>
      </c>
      <c r="AD5" s="87" t="s">
        <v>6</v>
      </c>
      <c r="AE5" s="88" t="s">
        <v>7</v>
      </c>
      <c r="AF5" s="86" t="s">
        <v>5</v>
      </c>
      <c r="AG5" s="87" t="s">
        <v>6</v>
      </c>
      <c r="AH5" s="88" t="s">
        <v>7</v>
      </c>
      <c r="AI5" s="86" t="s">
        <v>5</v>
      </c>
      <c r="AJ5" s="87" t="s">
        <v>6</v>
      </c>
      <c r="AK5" s="88" t="s">
        <v>7</v>
      </c>
      <c r="AL5" s="86" t="s">
        <v>5</v>
      </c>
      <c r="AM5" s="87" t="s">
        <v>6</v>
      </c>
      <c r="AN5" s="88" t="s">
        <v>7</v>
      </c>
      <c r="AO5" s="86" t="s">
        <v>5</v>
      </c>
      <c r="AP5" s="87" t="s">
        <v>6</v>
      </c>
      <c r="AQ5" s="88" t="s">
        <v>7</v>
      </c>
      <c r="AR5" s="86" t="s">
        <v>5</v>
      </c>
      <c r="AS5" s="87" t="s">
        <v>6</v>
      </c>
      <c r="AT5" s="88" t="s">
        <v>7</v>
      </c>
      <c r="AU5" s="86" t="s">
        <v>5</v>
      </c>
      <c r="AV5" s="87" t="s">
        <v>6</v>
      </c>
      <c r="AW5" s="88" t="s">
        <v>7</v>
      </c>
      <c r="AX5" s="86" t="s">
        <v>5</v>
      </c>
      <c r="AY5" s="87" t="s">
        <v>6</v>
      </c>
      <c r="AZ5" s="88" t="s">
        <v>7</v>
      </c>
      <c r="BA5" s="86" t="s">
        <v>5</v>
      </c>
      <c r="BB5" s="87" t="s">
        <v>6</v>
      </c>
      <c r="BC5" s="88" t="s">
        <v>7</v>
      </c>
      <c r="BD5" s="86" t="s">
        <v>5</v>
      </c>
      <c r="BE5" s="87" t="s">
        <v>6</v>
      </c>
      <c r="BF5" s="88" t="s">
        <v>7</v>
      </c>
      <c r="BG5" s="86" t="s">
        <v>5</v>
      </c>
      <c r="BH5" s="87" t="s">
        <v>6</v>
      </c>
      <c r="BI5" s="88" t="s">
        <v>25</v>
      </c>
      <c r="BJ5" s="86" t="s">
        <v>5</v>
      </c>
      <c r="BK5" s="87" t="s">
        <v>6</v>
      </c>
      <c r="BL5" s="88" t="s">
        <v>7</v>
      </c>
      <c r="BM5" s="86" t="s">
        <v>5</v>
      </c>
      <c r="BN5" s="87" t="s">
        <v>6</v>
      </c>
      <c r="BO5" s="88" t="s">
        <v>7</v>
      </c>
      <c r="BP5" s="89" t="s">
        <v>5</v>
      </c>
      <c r="BQ5" s="90" t="s">
        <v>6</v>
      </c>
      <c r="BR5" s="91" t="s">
        <v>7</v>
      </c>
      <c r="BS5" s="89" t="s">
        <v>5</v>
      </c>
      <c r="BT5" s="90" t="s">
        <v>6</v>
      </c>
      <c r="BU5" s="91" t="s">
        <v>7</v>
      </c>
      <c r="BV5" s="89" t="s">
        <v>5</v>
      </c>
      <c r="BW5" s="90" t="s">
        <v>6</v>
      </c>
      <c r="BX5" s="91" t="s">
        <v>7</v>
      </c>
      <c r="BY5" s="89" t="s">
        <v>5</v>
      </c>
      <c r="BZ5" s="90" t="s">
        <v>6</v>
      </c>
      <c r="CA5" s="91" t="s">
        <v>7</v>
      </c>
      <c r="CB5" s="89" t="s">
        <v>5</v>
      </c>
      <c r="CC5" s="90" t="s">
        <v>6</v>
      </c>
      <c r="CD5" s="91" t="s">
        <v>7</v>
      </c>
      <c r="CE5" s="89" t="s">
        <v>5</v>
      </c>
      <c r="CF5" s="90" t="s">
        <v>6</v>
      </c>
      <c r="CG5" s="91" t="s">
        <v>7</v>
      </c>
      <c r="CH5" s="89" t="s">
        <v>5</v>
      </c>
      <c r="CI5" s="90" t="s">
        <v>6</v>
      </c>
      <c r="CJ5" s="91" t="s">
        <v>25</v>
      </c>
    </row>
    <row r="6" spans="1:88" ht="15" customHeight="1" x14ac:dyDescent="0.2">
      <c r="A6" s="93" t="s">
        <v>28</v>
      </c>
      <c r="B6" s="71">
        <v>36887</v>
      </c>
      <c r="C6" s="69">
        <v>11479</v>
      </c>
      <c r="D6" s="70">
        <f>SUM(B6:C6)</f>
        <v>48366</v>
      </c>
      <c r="E6" s="71">
        <v>37472</v>
      </c>
      <c r="F6" s="69">
        <v>12253</v>
      </c>
      <c r="G6" s="70">
        <f>SUM(E6:F6)</f>
        <v>49725</v>
      </c>
      <c r="H6" s="71">
        <v>38003</v>
      </c>
      <c r="I6" s="69">
        <v>13352</v>
      </c>
      <c r="J6" s="70">
        <f>SUM(H6:I6)</f>
        <v>51355</v>
      </c>
      <c r="K6" s="71">
        <v>38710</v>
      </c>
      <c r="L6" s="69">
        <v>13626</v>
      </c>
      <c r="M6" s="70">
        <f>SUM(K6:L6)</f>
        <v>52336</v>
      </c>
      <c r="N6" s="71">
        <v>39713</v>
      </c>
      <c r="O6" s="69">
        <v>14220</v>
      </c>
      <c r="P6" s="70">
        <f>SUM(N6:O6)</f>
        <v>53933</v>
      </c>
      <c r="Q6" s="71">
        <v>40925</v>
      </c>
      <c r="R6" s="69">
        <v>14765</v>
      </c>
      <c r="S6" s="70">
        <f>SUM(Q6:R6)</f>
        <v>55690</v>
      </c>
      <c r="T6" s="71">
        <v>41643</v>
      </c>
      <c r="U6" s="69">
        <v>16006</v>
      </c>
      <c r="V6" s="72">
        <f>SUM(T6:U6)</f>
        <v>57649</v>
      </c>
      <c r="W6" s="73">
        <v>43215</v>
      </c>
      <c r="X6" s="74">
        <v>16806</v>
      </c>
      <c r="Y6" s="75">
        <f>SUM(W6:X6)</f>
        <v>60021</v>
      </c>
      <c r="Z6" s="51">
        <v>44054</v>
      </c>
      <c r="AA6" s="49">
        <v>18903</v>
      </c>
      <c r="AB6" s="50">
        <f>SUM(Z6:AA6)</f>
        <v>62957</v>
      </c>
      <c r="AC6" s="51">
        <v>45500</v>
      </c>
      <c r="AD6" s="49">
        <v>20524</v>
      </c>
      <c r="AE6" s="50">
        <f>SUM(AC6:AD6)</f>
        <v>66024</v>
      </c>
      <c r="AF6" s="51">
        <v>46552</v>
      </c>
      <c r="AG6" s="67">
        <v>21960</v>
      </c>
      <c r="AH6" s="50">
        <f>SUM(AF6:AG6)</f>
        <v>68512</v>
      </c>
      <c r="AI6" s="76">
        <v>47028</v>
      </c>
      <c r="AJ6" s="49">
        <v>23263</v>
      </c>
      <c r="AK6" s="50">
        <f>SUM(AI6:AJ6)</f>
        <v>70291</v>
      </c>
      <c r="AL6" s="51">
        <f>47073+915</f>
        <v>47988</v>
      </c>
      <c r="AM6" s="49">
        <f>24371+12</f>
        <v>24383</v>
      </c>
      <c r="AN6" s="50">
        <f>SUM(AL6:AM6)</f>
        <v>72371</v>
      </c>
      <c r="AO6" s="51">
        <f>49048+935</f>
        <v>49983</v>
      </c>
      <c r="AP6" s="49">
        <f>26155+12</f>
        <v>26167</v>
      </c>
      <c r="AQ6" s="50">
        <f>SUM(AO6:AP6)</f>
        <v>76150</v>
      </c>
      <c r="AR6" s="51">
        <f>50981+944</f>
        <v>51925</v>
      </c>
      <c r="AS6" s="49">
        <f>28074+13</f>
        <v>28087</v>
      </c>
      <c r="AT6" s="50">
        <f>SUM(AR6:AS6)</f>
        <v>80012</v>
      </c>
      <c r="AU6" s="51">
        <f>53050+962</f>
        <v>54012</v>
      </c>
      <c r="AV6" s="49">
        <f>30229+13</f>
        <v>30242</v>
      </c>
      <c r="AW6" s="50">
        <f>SUM(AU6:AV6)</f>
        <v>84254</v>
      </c>
      <c r="AX6" s="51">
        <v>56708</v>
      </c>
      <c r="AY6" s="49">
        <v>32646</v>
      </c>
      <c r="AZ6" s="50">
        <f>SUM(AX6:AY6)</f>
        <v>89354</v>
      </c>
      <c r="BA6" s="51">
        <f>57945+944</f>
        <v>58889</v>
      </c>
      <c r="BB6" s="49">
        <f>34768+13</f>
        <v>34781</v>
      </c>
      <c r="BC6" s="50">
        <f>SUM(BA6:BB6)</f>
        <v>93670</v>
      </c>
      <c r="BD6" s="51">
        <f>59669+952</f>
        <v>60621</v>
      </c>
      <c r="BE6" s="49">
        <f>37035+13</f>
        <v>37048</v>
      </c>
      <c r="BF6" s="50">
        <f>SUM(BD6:BE6)</f>
        <v>97669</v>
      </c>
      <c r="BG6" s="51">
        <f>60546+941</f>
        <v>61487</v>
      </c>
      <c r="BH6" s="49">
        <f>38474+13</f>
        <v>38487</v>
      </c>
      <c r="BI6" s="50">
        <f>SUM(BG6:BH6)</f>
        <v>99974</v>
      </c>
      <c r="BJ6" s="51">
        <f>62765+934</f>
        <v>63699</v>
      </c>
      <c r="BK6" s="49">
        <f>40634+12</f>
        <v>40646</v>
      </c>
      <c r="BL6" s="50">
        <f>SUM(BJ6:BK6)</f>
        <v>104345</v>
      </c>
      <c r="BM6" s="51">
        <f>63895+914</f>
        <v>64809</v>
      </c>
      <c r="BN6" s="49">
        <f>42150+10</f>
        <v>42160</v>
      </c>
      <c r="BO6" s="50">
        <f>SUM(BM6:BN6)</f>
        <v>106969</v>
      </c>
      <c r="BP6" s="51">
        <v>66467</v>
      </c>
      <c r="BQ6" s="49">
        <v>44026</v>
      </c>
      <c r="BR6" s="50">
        <f>SUM(BP6:BQ6)</f>
        <v>110493</v>
      </c>
      <c r="BS6" s="51">
        <f>66505+873</f>
        <v>67378</v>
      </c>
      <c r="BT6" s="49">
        <f>45421+9</f>
        <v>45430</v>
      </c>
      <c r="BU6" s="50">
        <f>SUM(BS6:BT6)</f>
        <v>112808</v>
      </c>
      <c r="BV6" s="51">
        <v>68755</v>
      </c>
      <c r="BW6" s="49">
        <f>47033+8</f>
        <v>47041</v>
      </c>
      <c r="BX6" s="50">
        <f>SUM(BV6:BW6)</f>
        <v>115796</v>
      </c>
      <c r="BY6" s="51">
        <v>70764</v>
      </c>
      <c r="BZ6" s="49">
        <v>49191</v>
      </c>
      <c r="CA6" s="50">
        <f>SUM(BY6:BZ6)</f>
        <v>119955</v>
      </c>
      <c r="CB6" s="51">
        <v>71961</v>
      </c>
      <c r="CC6" s="49">
        <v>50842</v>
      </c>
      <c r="CD6" s="50">
        <f>SUM(CB6:CC6)</f>
        <v>122803</v>
      </c>
      <c r="CE6" s="51">
        <f>72461+729</f>
        <v>73190</v>
      </c>
      <c r="CF6" s="49">
        <f>52587+7</f>
        <v>52594</v>
      </c>
      <c r="CG6" s="50">
        <f>SUM(CE6:CF6)</f>
        <v>125784</v>
      </c>
      <c r="CH6" s="51">
        <v>76207</v>
      </c>
      <c r="CI6" s="49">
        <v>55773</v>
      </c>
      <c r="CJ6" s="50">
        <f>SUM(CH6:CI6)</f>
        <v>131980</v>
      </c>
    </row>
    <row r="7" spans="1:88" ht="15" customHeight="1" x14ac:dyDescent="0.2">
      <c r="A7" s="93"/>
      <c r="B7" s="11"/>
      <c r="C7" s="12"/>
      <c r="D7" s="13"/>
      <c r="E7" s="11"/>
      <c r="F7" s="12"/>
      <c r="G7" s="13"/>
      <c r="H7" s="11"/>
      <c r="I7" s="12"/>
      <c r="J7" s="13"/>
      <c r="K7" s="11"/>
      <c r="L7" s="12"/>
      <c r="M7" s="13"/>
      <c r="N7" s="11"/>
      <c r="O7" s="12"/>
      <c r="P7" s="13"/>
      <c r="Q7" s="11"/>
      <c r="R7" s="12"/>
      <c r="S7" s="13"/>
      <c r="T7" s="11"/>
      <c r="U7" s="12"/>
      <c r="V7" s="29"/>
      <c r="W7" s="20"/>
      <c r="X7" s="21"/>
      <c r="Y7" s="22"/>
      <c r="Z7" s="14"/>
      <c r="AA7" s="31"/>
      <c r="AB7" s="32"/>
      <c r="AC7" s="14"/>
      <c r="AD7" s="31"/>
      <c r="AE7" s="32"/>
      <c r="AF7" s="14"/>
      <c r="AG7" s="45"/>
      <c r="AH7" s="32"/>
      <c r="AI7" s="33"/>
      <c r="AJ7" s="31"/>
      <c r="AK7" s="32"/>
      <c r="AL7" s="14"/>
      <c r="AM7" s="31"/>
      <c r="AN7" s="32"/>
      <c r="AO7" s="14"/>
      <c r="AP7" s="31"/>
      <c r="AQ7" s="32"/>
      <c r="AR7" s="14"/>
      <c r="AS7" s="31"/>
      <c r="AT7" s="32"/>
      <c r="AU7" s="14"/>
      <c r="AV7" s="31"/>
      <c r="AW7" s="32"/>
      <c r="AX7" s="14"/>
      <c r="AY7" s="31"/>
      <c r="AZ7" s="32"/>
      <c r="BA7" s="14"/>
      <c r="BB7" s="31"/>
      <c r="BC7" s="32"/>
      <c r="BD7" s="14"/>
      <c r="BE7" s="31"/>
      <c r="BF7" s="32"/>
      <c r="BG7" s="14"/>
      <c r="BH7" s="31"/>
      <c r="BI7" s="32"/>
      <c r="BJ7" s="14"/>
      <c r="BK7" s="31"/>
      <c r="BL7" s="32"/>
      <c r="BM7" s="14"/>
      <c r="BN7" s="31"/>
      <c r="BO7" s="32"/>
      <c r="BP7" s="14"/>
      <c r="BQ7" s="31"/>
      <c r="BR7" s="32"/>
      <c r="BS7" s="14"/>
      <c r="BT7" s="31"/>
      <c r="BU7" s="32"/>
      <c r="BV7" s="14"/>
      <c r="BW7" s="31"/>
      <c r="BX7" s="32"/>
      <c r="BY7" s="14"/>
      <c r="BZ7" s="31"/>
      <c r="CA7" s="32"/>
      <c r="CB7" s="14"/>
      <c r="CC7" s="31"/>
      <c r="CD7" s="32"/>
      <c r="CE7" s="14"/>
      <c r="CF7" s="31"/>
      <c r="CG7" s="32"/>
      <c r="CH7" s="14"/>
      <c r="CI7" s="31"/>
      <c r="CJ7" s="32"/>
    </row>
    <row r="8" spans="1:88" ht="15" customHeight="1" x14ac:dyDescent="0.2">
      <c r="A8" s="94" t="s">
        <v>12</v>
      </c>
      <c r="B8" s="14" t="s">
        <v>3</v>
      </c>
      <c r="C8" s="12">
        <v>19605</v>
      </c>
      <c r="D8" s="13">
        <f t="shared" ref="D8:D16" si="0">SUM(B8:C8)</f>
        <v>19605</v>
      </c>
      <c r="E8" s="14" t="s">
        <v>3</v>
      </c>
      <c r="F8" s="12">
        <v>19877</v>
      </c>
      <c r="G8" s="13">
        <f t="shared" ref="G8:G18" si="1">SUM(E8:F8)</f>
        <v>19877</v>
      </c>
      <c r="H8" s="14" t="s">
        <v>3</v>
      </c>
      <c r="I8" s="12">
        <v>20137</v>
      </c>
      <c r="J8" s="13">
        <f t="shared" ref="J8:J18" si="2">SUM(H8:I8)</f>
        <v>20137</v>
      </c>
      <c r="K8" s="14" t="s">
        <v>3</v>
      </c>
      <c r="L8" s="12">
        <v>20426</v>
      </c>
      <c r="M8" s="13">
        <f t="shared" ref="M8:M18" si="3">SUM(K8:L8)</f>
        <v>20426</v>
      </c>
      <c r="N8" s="14" t="s">
        <v>3</v>
      </c>
      <c r="O8" s="12">
        <v>20558</v>
      </c>
      <c r="P8" s="13">
        <f t="shared" ref="P8:P18" si="4">SUM(N8:O8)</f>
        <v>20558</v>
      </c>
      <c r="Q8" s="14" t="s">
        <v>3</v>
      </c>
      <c r="R8" s="12">
        <v>20963</v>
      </c>
      <c r="S8" s="13">
        <f t="shared" ref="S8:S16" si="5">SUM(Q8:R8)</f>
        <v>20963</v>
      </c>
      <c r="T8" s="14" t="s">
        <v>3</v>
      </c>
      <c r="U8" s="12">
        <v>21747</v>
      </c>
      <c r="V8" s="29">
        <f>SUM(T8:U8)</f>
        <v>21747</v>
      </c>
      <c r="W8" s="20" t="s">
        <v>3</v>
      </c>
      <c r="X8" s="21">
        <v>22234</v>
      </c>
      <c r="Y8" s="22">
        <f t="shared" ref="Y8:Y18" si="6">SUM(W8:X8)</f>
        <v>22234</v>
      </c>
      <c r="Z8" s="14">
        <f>68+2</f>
        <v>70</v>
      </c>
      <c r="AA8" s="31">
        <f>24485+336</f>
        <v>24821</v>
      </c>
      <c r="AB8" s="32">
        <f>SUM(Z8:AA8)</f>
        <v>24891</v>
      </c>
      <c r="AC8" s="14">
        <f>68+2</f>
        <v>70</v>
      </c>
      <c r="AD8" s="31">
        <f>25204+326</f>
        <v>25530</v>
      </c>
      <c r="AE8" s="32">
        <f>SUM(AC8:AD8)</f>
        <v>25600</v>
      </c>
      <c r="AF8" s="14">
        <f>67+2</f>
        <v>69</v>
      </c>
      <c r="AG8" s="45">
        <f>25671+320</f>
        <v>25991</v>
      </c>
      <c r="AH8" s="32">
        <f>SUM(AF8:AG8)</f>
        <v>26060</v>
      </c>
      <c r="AI8" s="33">
        <f>64+2</f>
        <v>66</v>
      </c>
      <c r="AJ8" s="33">
        <f>26152+305</f>
        <v>26457</v>
      </c>
      <c r="AK8" s="32">
        <f>SUM(AI8:AJ8)</f>
        <v>26523</v>
      </c>
      <c r="AL8" s="14">
        <f>63+2</f>
        <v>65</v>
      </c>
      <c r="AM8" s="31">
        <f>26386+319</f>
        <v>26705</v>
      </c>
      <c r="AN8" s="32">
        <f>SUM(AL8:AM8)</f>
        <v>26770</v>
      </c>
      <c r="AO8" s="14">
        <f>59+2</f>
        <v>61</v>
      </c>
      <c r="AP8" s="31">
        <f>26855+324</f>
        <v>27179</v>
      </c>
      <c r="AQ8" s="32">
        <f>SUM(AO8:AP8)</f>
        <v>27240</v>
      </c>
      <c r="AR8" s="14">
        <f>54+1</f>
        <v>55</v>
      </c>
      <c r="AS8" s="31">
        <f>27177+325</f>
        <v>27502</v>
      </c>
      <c r="AT8" s="32">
        <f>SUM(AR8:AS8)</f>
        <v>27557</v>
      </c>
      <c r="AU8" s="14">
        <f>49+1</f>
        <v>50</v>
      </c>
      <c r="AV8" s="31">
        <f>27718+330</f>
        <v>28048</v>
      </c>
      <c r="AW8" s="32">
        <f>SUM(AU8:AV8)</f>
        <v>28098</v>
      </c>
      <c r="AX8" s="14">
        <f>43+1</f>
        <v>44</v>
      </c>
      <c r="AY8" s="31">
        <f>28173+324</f>
        <v>28497</v>
      </c>
      <c r="AZ8" s="32">
        <f>SUM(AX8:AY8)</f>
        <v>28541</v>
      </c>
      <c r="BA8" s="14">
        <f>41+1</f>
        <v>42</v>
      </c>
      <c r="BB8" s="31">
        <f>28641+321</f>
        <v>28962</v>
      </c>
      <c r="BC8" s="32">
        <f>SUM(BA8:BB8)</f>
        <v>29004</v>
      </c>
      <c r="BD8" s="14">
        <v>27</v>
      </c>
      <c r="BE8" s="31">
        <v>29204</v>
      </c>
      <c r="BF8" s="32">
        <f>SUM(BD8:BE8)</f>
        <v>29231</v>
      </c>
      <c r="BG8" s="14">
        <v>24</v>
      </c>
      <c r="BH8" s="31">
        <f>28849+306</f>
        <v>29155</v>
      </c>
      <c r="BI8" s="32">
        <f>SUM(BG8:BH8)</f>
        <v>29179</v>
      </c>
      <c r="BJ8" s="14">
        <v>24</v>
      </c>
      <c r="BK8" s="31">
        <f>29558+297</f>
        <v>29855</v>
      </c>
      <c r="BL8" s="32">
        <f>SUM(BJ8:BK8)</f>
        <v>29879</v>
      </c>
      <c r="BM8" s="14">
        <v>21</v>
      </c>
      <c r="BN8" s="31">
        <f>29776+286</f>
        <v>30062</v>
      </c>
      <c r="BO8" s="32">
        <f>SUM(BM8:BN8)</f>
        <v>30083</v>
      </c>
      <c r="BP8" s="14">
        <v>16</v>
      </c>
      <c r="BQ8" s="31">
        <f>30166+277</f>
        <v>30443</v>
      </c>
      <c r="BR8" s="32">
        <f>SUM(BP8:BQ8)</f>
        <v>30459</v>
      </c>
      <c r="BS8" s="14">
        <v>14</v>
      </c>
      <c r="BT8" s="31">
        <f>30215+266</f>
        <v>30481</v>
      </c>
      <c r="BU8" s="32">
        <f>SUM(BS8:BT8)</f>
        <v>30495</v>
      </c>
      <c r="BV8" s="14">
        <v>13</v>
      </c>
      <c r="BW8" s="31">
        <v>30257</v>
      </c>
      <c r="BX8" s="32">
        <f>SUM(BV8:BW8)</f>
        <v>30270</v>
      </c>
      <c r="BY8" s="14">
        <v>1</v>
      </c>
      <c r="BZ8" s="31">
        <v>30674</v>
      </c>
      <c r="CA8" s="32">
        <f>SUM(BY8:BZ8)</f>
        <v>30675</v>
      </c>
      <c r="CB8" s="14">
        <v>665</v>
      </c>
      <c r="CC8" s="31">
        <v>30974</v>
      </c>
      <c r="CD8" s="32">
        <f>SUM(CB8:CC8)</f>
        <v>31639</v>
      </c>
      <c r="CE8" s="14">
        <f>0+1249</f>
        <v>1249</v>
      </c>
      <c r="CF8" s="31">
        <f>237+31201</f>
        <v>31438</v>
      </c>
      <c r="CG8" s="32">
        <f>SUM(CE8:CF8)</f>
        <v>32687</v>
      </c>
      <c r="CH8" s="14">
        <v>1745</v>
      </c>
      <c r="CI8" s="31">
        <v>32157</v>
      </c>
      <c r="CJ8" s="32">
        <f>SUM(CH8:CI8)</f>
        <v>33902</v>
      </c>
    </row>
    <row r="9" spans="1:88" ht="15" customHeight="1" x14ac:dyDescent="0.2">
      <c r="A9" s="94"/>
      <c r="B9" s="14"/>
      <c r="C9" s="12"/>
      <c r="D9" s="13"/>
      <c r="E9" s="14"/>
      <c r="F9" s="12"/>
      <c r="G9" s="13"/>
      <c r="H9" s="14"/>
      <c r="I9" s="12"/>
      <c r="J9" s="13"/>
      <c r="K9" s="14"/>
      <c r="L9" s="12"/>
      <c r="M9" s="13"/>
      <c r="N9" s="14"/>
      <c r="O9" s="12"/>
      <c r="P9" s="13"/>
      <c r="Q9" s="14"/>
      <c r="R9" s="12"/>
      <c r="S9" s="13"/>
      <c r="T9" s="14"/>
      <c r="U9" s="12"/>
      <c r="V9" s="29"/>
      <c r="W9" s="20"/>
      <c r="X9" s="21"/>
      <c r="Y9" s="22"/>
      <c r="Z9" s="14"/>
      <c r="AA9" s="31"/>
      <c r="AB9" s="32"/>
      <c r="AC9" s="14"/>
      <c r="AD9" s="31"/>
      <c r="AE9" s="32"/>
      <c r="AF9" s="14"/>
      <c r="AG9" s="45"/>
      <c r="AH9" s="32"/>
      <c r="AI9" s="33"/>
      <c r="AJ9" s="31"/>
      <c r="AK9" s="32"/>
      <c r="AL9" s="14"/>
      <c r="AM9" s="31"/>
      <c r="AN9" s="32"/>
      <c r="AO9" s="14"/>
      <c r="AP9" s="31"/>
      <c r="AQ9" s="32"/>
      <c r="AR9" s="14"/>
      <c r="AS9" s="31"/>
      <c r="AT9" s="32"/>
      <c r="AU9" s="14"/>
      <c r="AV9" s="31"/>
      <c r="AW9" s="32"/>
      <c r="AX9" s="14"/>
      <c r="AY9" s="31"/>
      <c r="AZ9" s="32"/>
      <c r="BA9" s="14"/>
      <c r="BB9" s="31"/>
      <c r="BC9" s="32"/>
      <c r="BD9" s="14"/>
      <c r="BE9" s="31"/>
      <c r="BF9" s="32"/>
      <c r="BG9" s="14"/>
      <c r="BH9" s="31"/>
      <c r="BI9" s="32"/>
      <c r="BJ9" s="14"/>
      <c r="BK9" s="31"/>
      <c r="BL9" s="32"/>
      <c r="BM9" s="14"/>
      <c r="BN9" s="31"/>
      <c r="BO9" s="32"/>
      <c r="BP9" s="14"/>
      <c r="BQ9" s="31"/>
      <c r="BR9" s="32"/>
      <c r="BS9" s="14"/>
      <c r="BT9" s="31"/>
      <c r="BU9" s="32"/>
      <c r="BV9" s="14"/>
      <c r="BW9" s="31"/>
      <c r="BX9" s="32"/>
      <c r="BY9" s="14"/>
      <c r="BZ9" s="31"/>
      <c r="CA9" s="32"/>
      <c r="CB9" s="14"/>
      <c r="CC9" s="31"/>
      <c r="CD9" s="32"/>
      <c r="CE9" s="14"/>
      <c r="CF9" s="31"/>
      <c r="CG9" s="32"/>
      <c r="CH9" s="14"/>
      <c r="CI9" s="31"/>
      <c r="CJ9" s="32"/>
    </row>
    <row r="10" spans="1:88" ht="15" customHeight="1" x14ac:dyDescent="0.2">
      <c r="A10" s="94" t="s">
        <v>0</v>
      </c>
      <c r="B10" s="11">
        <v>2342</v>
      </c>
      <c r="C10" s="12">
        <v>838</v>
      </c>
      <c r="D10" s="13">
        <f t="shared" si="0"/>
        <v>3180</v>
      </c>
      <c r="E10" s="11">
        <v>2630</v>
      </c>
      <c r="F10" s="12">
        <v>1023</v>
      </c>
      <c r="G10" s="13">
        <f t="shared" si="1"/>
        <v>3653</v>
      </c>
      <c r="H10" s="11">
        <v>2916</v>
      </c>
      <c r="I10" s="12">
        <v>1113</v>
      </c>
      <c r="J10" s="13">
        <f t="shared" si="2"/>
        <v>4029</v>
      </c>
      <c r="K10" s="11">
        <v>3129</v>
      </c>
      <c r="L10" s="12">
        <v>1239</v>
      </c>
      <c r="M10" s="13">
        <f t="shared" si="3"/>
        <v>4368</v>
      </c>
      <c r="N10" s="11">
        <v>3249</v>
      </c>
      <c r="O10" s="12">
        <v>1318</v>
      </c>
      <c r="P10" s="13">
        <f t="shared" si="4"/>
        <v>4567</v>
      </c>
      <c r="Q10" s="11">
        <v>3208</v>
      </c>
      <c r="R10" s="12">
        <v>1321</v>
      </c>
      <c r="S10" s="13">
        <f t="shared" si="5"/>
        <v>4529</v>
      </c>
      <c r="T10" s="11">
        <v>3524</v>
      </c>
      <c r="U10" s="12">
        <v>1490</v>
      </c>
      <c r="V10" s="29">
        <f>SUM(T10:U10)</f>
        <v>5014</v>
      </c>
      <c r="W10" s="20">
        <v>3772</v>
      </c>
      <c r="X10" s="21">
        <v>1591</v>
      </c>
      <c r="Y10" s="22">
        <f t="shared" si="6"/>
        <v>5363</v>
      </c>
      <c r="Z10" s="14">
        <v>3963</v>
      </c>
      <c r="AA10" s="31">
        <v>1746</v>
      </c>
      <c r="AB10" s="32">
        <f>SUM(Z10:AA10)</f>
        <v>5709</v>
      </c>
      <c r="AC10" s="14">
        <v>4116</v>
      </c>
      <c r="AD10" s="31">
        <v>1879</v>
      </c>
      <c r="AE10" s="32">
        <f>SUM(AC10:AD10)</f>
        <v>5995</v>
      </c>
      <c r="AF10" s="14">
        <v>4287</v>
      </c>
      <c r="AG10" s="45">
        <v>2031</v>
      </c>
      <c r="AH10" s="32">
        <f>SUM(AF10:AG10)</f>
        <v>6318</v>
      </c>
      <c r="AI10" s="33">
        <v>4452</v>
      </c>
      <c r="AJ10" s="31">
        <v>2216</v>
      </c>
      <c r="AK10" s="32">
        <f>SUM(AI10:AJ10)</f>
        <v>6668</v>
      </c>
      <c r="AL10" s="14">
        <v>4580</v>
      </c>
      <c r="AM10" s="31">
        <v>2359</v>
      </c>
      <c r="AN10" s="32">
        <f>SUM(AL10:AM10)</f>
        <v>6939</v>
      </c>
      <c r="AO10" s="14">
        <v>4607</v>
      </c>
      <c r="AP10" s="31">
        <v>2439</v>
      </c>
      <c r="AQ10" s="32">
        <f>SUM(AO10:AP10)</f>
        <v>7046</v>
      </c>
      <c r="AR10" s="14">
        <v>4570</v>
      </c>
      <c r="AS10" s="31">
        <v>2512</v>
      </c>
      <c r="AT10" s="32">
        <f>SUM(AR10:AS10)</f>
        <v>7082</v>
      </c>
      <c r="AU10" s="14">
        <v>4539</v>
      </c>
      <c r="AV10" s="31">
        <v>2576</v>
      </c>
      <c r="AW10" s="32">
        <f>SUM(AU10:AV10)</f>
        <v>7115</v>
      </c>
      <c r="AX10" s="14">
        <v>4527</v>
      </c>
      <c r="AY10" s="31">
        <v>2575</v>
      </c>
      <c r="AZ10" s="32">
        <f>SUM(AX10:AY10)</f>
        <v>7102</v>
      </c>
      <c r="BA10" s="14">
        <v>4394</v>
      </c>
      <c r="BB10" s="31">
        <v>2536</v>
      </c>
      <c r="BC10" s="32">
        <f>SUM(BA10:BB10)</f>
        <v>6930</v>
      </c>
      <c r="BD10" s="14">
        <v>4372</v>
      </c>
      <c r="BE10" s="31">
        <v>2465</v>
      </c>
      <c r="BF10" s="32">
        <f>SUM(BD10:BE10)</f>
        <v>6837</v>
      </c>
      <c r="BG10" s="14">
        <v>4106</v>
      </c>
      <c r="BH10" s="31">
        <v>2247</v>
      </c>
      <c r="BI10" s="32">
        <f>SUM(BG10:BH10)</f>
        <v>6353</v>
      </c>
      <c r="BJ10" s="14">
        <v>3823</v>
      </c>
      <c r="BK10" s="31">
        <v>2087</v>
      </c>
      <c r="BL10" s="32">
        <f>SUM(BJ10:BK10)</f>
        <v>5910</v>
      </c>
      <c r="BM10" s="14">
        <v>3764</v>
      </c>
      <c r="BN10" s="31">
        <v>1998</v>
      </c>
      <c r="BO10" s="32">
        <f>SUM(BM10:BN10)</f>
        <v>5762</v>
      </c>
      <c r="BP10" s="14">
        <v>3568</v>
      </c>
      <c r="BQ10" s="31">
        <v>1903</v>
      </c>
      <c r="BR10" s="32">
        <f>SUM(BP10:BQ10)</f>
        <v>5471</v>
      </c>
      <c r="BS10" s="14">
        <v>3293</v>
      </c>
      <c r="BT10" s="31">
        <v>1776</v>
      </c>
      <c r="BU10" s="32">
        <f>SUM(BS10:BT10)</f>
        <v>5069</v>
      </c>
      <c r="BV10" s="14">
        <v>3054</v>
      </c>
      <c r="BW10" s="31">
        <v>1689</v>
      </c>
      <c r="BX10" s="32">
        <f>SUM(BV10:BW10)</f>
        <v>4743</v>
      </c>
      <c r="BY10" s="14">
        <v>2882</v>
      </c>
      <c r="BZ10" s="31">
        <v>1610</v>
      </c>
      <c r="CA10" s="32">
        <f>SUM(BY10:BZ10)</f>
        <v>4492</v>
      </c>
      <c r="CB10" s="14">
        <v>2667</v>
      </c>
      <c r="CC10" s="31">
        <v>1535</v>
      </c>
      <c r="CD10" s="32">
        <f>SUM(CB10:CC10)</f>
        <v>4202</v>
      </c>
      <c r="CE10" s="14">
        <v>2479</v>
      </c>
      <c r="CF10" s="31">
        <v>1453</v>
      </c>
      <c r="CG10" s="32">
        <f>SUM(CE10:CF10)</f>
        <v>3932</v>
      </c>
      <c r="CH10" s="14">
        <v>2377</v>
      </c>
      <c r="CI10" s="31">
        <v>1406</v>
      </c>
      <c r="CJ10" s="32">
        <f>SUM(CH10:CI10)</f>
        <v>3783</v>
      </c>
    </row>
    <row r="11" spans="1:88" ht="15" customHeight="1" x14ac:dyDescent="0.2">
      <c r="A11" s="94"/>
      <c r="B11" s="11"/>
      <c r="C11" s="12"/>
      <c r="D11" s="13"/>
      <c r="E11" s="11"/>
      <c r="F11" s="12"/>
      <c r="G11" s="13"/>
      <c r="H11" s="11"/>
      <c r="I11" s="12"/>
      <c r="J11" s="13"/>
      <c r="K11" s="11"/>
      <c r="L11" s="12"/>
      <c r="M11" s="13"/>
      <c r="N11" s="11"/>
      <c r="O11" s="12"/>
      <c r="P11" s="13"/>
      <c r="Q11" s="11"/>
      <c r="R11" s="12"/>
      <c r="S11" s="13"/>
      <c r="T11" s="11"/>
      <c r="U11" s="12"/>
      <c r="V11" s="29"/>
      <c r="W11" s="20"/>
      <c r="X11" s="21"/>
      <c r="Y11" s="22"/>
      <c r="Z11" s="14"/>
      <c r="AA11" s="31"/>
      <c r="AB11" s="32"/>
      <c r="AC11" s="14"/>
      <c r="AD11" s="31"/>
      <c r="AE11" s="32"/>
      <c r="AF11" s="14"/>
      <c r="AG11" s="45"/>
      <c r="AH11" s="32"/>
      <c r="AI11" s="33"/>
      <c r="AJ11" s="31"/>
      <c r="AK11" s="32"/>
      <c r="AL11" s="14"/>
      <c r="AM11" s="31"/>
      <c r="AN11" s="32"/>
      <c r="AO11" s="14"/>
      <c r="AP11" s="31"/>
      <c r="AQ11" s="32"/>
      <c r="AR11" s="14"/>
      <c r="AS11" s="31"/>
      <c r="AT11" s="32"/>
      <c r="AU11" s="14"/>
      <c r="AV11" s="31"/>
      <c r="AW11" s="32"/>
      <c r="AX11" s="14"/>
      <c r="AY11" s="31"/>
      <c r="AZ11" s="32"/>
      <c r="BA11" s="14"/>
      <c r="BB11" s="31"/>
      <c r="BC11" s="32"/>
      <c r="BD11" s="14"/>
      <c r="BE11" s="31"/>
      <c r="BF11" s="32"/>
      <c r="BG11" s="14"/>
      <c r="BH11" s="31"/>
      <c r="BI11" s="32"/>
      <c r="BJ11" s="14"/>
      <c r="BK11" s="31"/>
      <c r="BL11" s="32"/>
      <c r="BM11" s="14"/>
      <c r="BN11" s="31"/>
      <c r="BO11" s="32"/>
      <c r="BP11" s="14"/>
      <c r="BQ11" s="31"/>
      <c r="BR11" s="32"/>
      <c r="BS11" s="14"/>
      <c r="BT11" s="31"/>
      <c r="BU11" s="32"/>
      <c r="BV11" s="14"/>
      <c r="BW11" s="31"/>
      <c r="BX11" s="32"/>
      <c r="BY11" s="14"/>
      <c r="BZ11" s="31"/>
      <c r="CA11" s="32"/>
      <c r="CB11" s="14"/>
      <c r="CC11" s="31"/>
      <c r="CD11" s="32"/>
      <c r="CE11" s="14"/>
      <c r="CF11" s="31"/>
      <c r="CG11" s="32"/>
      <c r="CH11" s="14"/>
      <c r="CI11" s="31"/>
      <c r="CJ11" s="32"/>
    </row>
    <row r="12" spans="1:88" ht="15" customHeight="1" x14ac:dyDescent="0.2">
      <c r="A12" s="94" t="s">
        <v>1</v>
      </c>
      <c r="B12" s="11">
        <v>846</v>
      </c>
      <c r="C12" s="12">
        <v>117</v>
      </c>
      <c r="D12" s="13">
        <f t="shared" si="0"/>
        <v>963</v>
      </c>
      <c r="E12" s="11">
        <v>841</v>
      </c>
      <c r="F12" s="12">
        <v>116</v>
      </c>
      <c r="G12" s="13">
        <f t="shared" si="1"/>
        <v>957</v>
      </c>
      <c r="H12" s="11">
        <v>865</v>
      </c>
      <c r="I12" s="12">
        <v>121</v>
      </c>
      <c r="J12" s="13">
        <f t="shared" si="2"/>
        <v>986</v>
      </c>
      <c r="K12" s="11">
        <v>868</v>
      </c>
      <c r="L12" s="12">
        <v>120</v>
      </c>
      <c r="M12" s="13">
        <f t="shared" si="3"/>
        <v>988</v>
      </c>
      <c r="N12" s="11">
        <v>880</v>
      </c>
      <c r="O12" s="12">
        <v>122</v>
      </c>
      <c r="P12" s="13">
        <f t="shared" si="4"/>
        <v>1002</v>
      </c>
      <c r="Q12" s="11">
        <v>899</v>
      </c>
      <c r="R12" s="12">
        <v>128</v>
      </c>
      <c r="S12" s="13">
        <f t="shared" si="5"/>
        <v>1027</v>
      </c>
      <c r="T12" s="11">
        <v>929</v>
      </c>
      <c r="U12" s="12">
        <v>133</v>
      </c>
      <c r="V12" s="29">
        <f>SUM(T12:U12)</f>
        <v>1062</v>
      </c>
      <c r="W12" s="20">
        <v>939</v>
      </c>
      <c r="X12" s="21">
        <v>135</v>
      </c>
      <c r="Y12" s="22">
        <f t="shared" si="6"/>
        <v>1074</v>
      </c>
      <c r="Z12" s="14">
        <v>940</v>
      </c>
      <c r="AA12" s="31">
        <v>143</v>
      </c>
      <c r="AB12" s="32">
        <f>SUM(Z12:AA12)</f>
        <v>1083</v>
      </c>
      <c r="AC12" s="14">
        <v>943</v>
      </c>
      <c r="AD12" s="31">
        <v>139</v>
      </c>
      <c r="AE12" s="32">
        <f>SUM(AC12:AD12)</f>
        <v>1082</v>
      </c>
      <c r="AF12" s="14">
        <v>944</v>
      </c>
      <c r="AG12" s="45">
        <v>138</v>
      </c>
      <c r="AH12" s="32">
        <f>SUM(AF12:AG12)</f>
        <v>1082</v>
      </c>
      <c r="AI12" s="33">
        <v>955</v>
      </c>
      <c r="AJ12" s="31">
        <v>140</v>
      </c>
      <c r="AK12" s="32">
        <f>SUM(AI12:AJ12)</f>
        <v>1095</v>
      </c>
      <c r="AL12" s="14">
        <v>952</v>
      </c>
      <c r="AM12" s="31">
        <v>146</v>
      </c>
      <c r="AN12" s="32">
        <f>SUM(AL12:AM12)</f>
        <v>1098</v>
      </c>
      <c r="AO12" s="14">
        <v>967</v>
      </c>
      <c r="AP12" s="31">
        <v>143</v>
      </c>
      <c r="AQ12" s="32">
        <f>SUM(AO12:AP12)</f>
        <v>1110</v>
      </c>
      <c r="AR12" s="14">
        <v>976</v>
      </c>
      <c r="AS12" s="31">
        <v>141</v>
      </c>
      <c r="AT12" s="32">
        <f>SUM(AR12:AS12)</f>
        <v>1117</v>
      </c>
      <c r="AU12" s="14">
        <v>950</v>
      </c>
      <c r="AV12" s="31">
        <v>141</v>
      </c>
      <c r="AW12" s="32">
        <f>SUM(AU12:AV12)</f>
        <v>1091</v>
      </c>
      <c r="AX12" s="14">
        <v>929</v>
      </c>
      <c r="AY12" s="31">
        <v>138</v>
      </c>
      <c r="AZ12" s="32">
        <f>SUM(AX12:AY12)</f>
        <v>1067</v>
      </c>
      <c r="BA12" s="14">
        <v>915</v>
      </c>
      <c r="BB12" s="31">
        <v>137</v>
      </c>
      <c r="BC12" s="32">
        <f>SUM(BA12:BB12)</f>
        <v>1052</v>
      </c>
      <c r="BD12" s="14">
        <v>892</v>
      </c>
      <c r="BE12" s="31">
        <v>132</v>
      </c>
      <c r="BF12" s="32">
        <f>SUM(BD12:BE12)</f>
        <v>1024</v>
      </c>
      <c r="BG12" s="14">
        <v>868</v>
      </c>
      <c r="BH12" s="31">
        <v>126</v>
      </c>
      <c r="BI12" s="32">
        <f>SUM(BG12:BH12)</f>
        <v>994</v>
      </c>
      <c r="BJ12" s="14">
        <v>852</v>
      </c>
      <c r="BK12" s="31">
        <v>126</v>
      </c>
      <c r="BL12" s="32">
        <f>SUM(BJ12:BK12)</f>
        <v>978</v>
      </c>
      <c r="BM12" s="14">
        <v>827</v>
      </c>
      <c r="BN12" s="31">
        <v>124</v>
      </c>
      <c r="BO12" s="32">
        <f>SUM(BM12:BN12)</f>
        <v>951</v>
      </c>
      <c r="BP12" s="14">
        <v>814</v>
      </c>
      <c r="BQ12" s="31">
        <v>121</v>
      </c>
      <c r="BR12" s="32">
        <f>SUM(BP12:BQ12)</f>
        <v>935</v>
      </c>
      <c r="BS12" s="14">
        <v>799</v>
      </c>
      <c r="BT12" s="31">
        <v>120</v>
      </c>
      <c r="BU12" s="32">
        <f>SUM(BS12:BT12)</f>
        <v>919</v>
      </c>
      <c r="BV12" s="14">
        <v>753</v>
      </c>
      <c r="BW12" s="31">
        <v>116</v>
      </c>
      <c r="BX12" s="32">
        <f>SUM(BV12:BW12)</f>
        <v>869</v>
      </c>
      <c r="BY12" s="14">
        <v>744</v>
      </c>
      <c r="BZ12" s="31">
        <v>115</v>
      </c>
      <c r="CA12" s="32">
        <f>SUM(BY12:BZ12)</f>
        <v>859</v>
      </c>
      <c r="CB12" s="14">
        <v>722</v>
      </c>
      <c r="CC12" s="31">
        <v>114</v>
      </c>
      <c r="CD12" s="32">
        <f>SUM(CB12:CC12)</f>
        <v>836</v>
      </c>
      <c r="CE12" s="14">
        <v>684</v>
      </c>
      <c r="CF12" s="31">
        <v>112</v>
      </c>
      <c r="CG12" s="32">
        <f>SUM(CE12:CF12)</f>
        <v>796</v>
      </c>
      <c r="CH12" s="14">
        <v>661</v>
      </c>
      <c r="CI12" s="31">
        <v>113</v>
      </c>
      <c r="CJ12" s="32">
        <f>SUM(CH12:CI12)</f>
        <v>774</v>
      </c>
    </row>
    <row r="13" spans="1:88" ht="15" customHeight="1" x14ac:dyDescent="0.2">
      <c r="A13" s="94"/>
      <c r="B13" s="11"/>
      <c r="C13" s="12"/>
      <c r="D13" s="13"/>
      <c r="E13" s="11"/>
      <c r="F13" s="12"/>
      <c r="G13" s="13"/>
      <c r="H13" s="11"/>
      <c r="I13" s="12"/>
      <c r="J13" s="13"/>
      <c r="K13" s="11"/>
      <c r="L13" s="12"/>
      <c r="M13" s="13"/>
      <c r="N13" s="11"/>
      <c r="O13" s="12"/>
      <c r="P13" s="13"/>
      <c r="Q13" s="11"/>
      <c r="R13" s="12"/>
      <c r="S13" s="13"/>
      <c r="T13" s="11"/>
      <c r="U13" s="12"/>
      <c r="V13" s="29"/>
      <c r="W13" s="20"/>
      <c r="X13" s="21"/>
      <c r="Y13" s="22"/>
      <c r="Z13" s="14"/>
      <c r="AA13" s="31"/>
      <c r="AB13" s="32"/>
      <c r="AC13" s="14"/>
      <c r="AD13" s="31"/>
      <c r="AE13" s="32"/>
      <c r="AF13" s="14"/>
      <c r="AG13" s="45"/>
      <c r="AH13" s="32"/>
      <c r="AI13" s="33"/>
      <c r="AJ13" s="31"/>
      <c r="AK13" s="32"/>
      <c r="AL13" s="14"/>
      <c r="AM13" s="31"/>
      <c r="AN13" s="32"/>
      <c r="AO13" s="14"/>
      <c r="AP13" s="31"/>
      <c r="AQ13" s="32"/>
      <c r="AR13" s="14"/>
      <c r="AS13" s="31"/>
      <c r="AT13" s="32"/>
      <c r="AU13" s="14"/>
      <c r="AV13" s="31"/>
      <c r="AW13" s="32"/>
      <c r="AX13" s="14"/>
      <c r="AY13" s="31"/>
      <c r="AZ13" s="32"/>
      <c r="BA13" s="14"/>
      <c r="BB13" s="31"/>
      <c r="BC13" s="32"/>
      <c r="BD13" s="14"/>
      <c r="BE13" s="31"/>
      <c r="BF13" s="32"/>
      <c r="BG13" s="14"/>
      <c r="BH13" s="31"/>
      <c r="BI13" s="32"/>
      <c r="BJ13" s="14"/>
      <c r="BK13" s="31"/>
      <c r="BL13" s="32"/>
      <c r="BM13" s="14"/>
      <c r="BN13" s="31"/>
      <c r="BO13" s="32"/>
      <c r="BP13" s="14"/>
      <c r="BQ13" s="31"/>
      <c r="BR13" s="32"/>
      <c r="BS13" s="14"/>
      <c r="BT13" s="31"/>
      <c r="BU13" s="32"/>
      <c r="BV13" s="14"/>
      <c r="BW13" s="31"/>
      <c r="BX13" s="32"/>
      <c r="BY13" s="14"/>
      <c r="BZ13" s="31"/>
      <c r="CA13" s="32"/>
      <c r="CB13" s="14"/>
      <c r="CC13" s="31"/>
      <c r="CD13" s="32"/>
      <c r="CE13" s="14"/>
      <c r="CF13" s="31"/>
      <c r="CG13" s="32"/>
      <c r="CH13" s="14"/>
      <c r="CI13" s="31"/>
      <c r="CJ13" s="32"/>
    </row>
    <row r="14" spans="1:88" ht="15" customHeight="1" x14ac:dyDescent="0.2">
      <c r="A14" s="94" t="s">
        <v>4</v>
      </c>
      <c r="B14" s="11">
        <v>186</v>
      </c>
      <c r="C14" s="12">
        <v>360</v>
      </c>
      <c r="D14" s="13">
        <f t="shared" si="0"/>
        <v>546</v>
      </c>
      <c r="E14" s="11">
        <v>210</v>
      </c>
      <c r="F14" s="12">
        <v>420</v>
      </c>
      <c r="G14" s="13">
        <f t="shared" si="1"/>
        <v>630</v>
      </c>
      <c r="H14" s="11">
        <v>250</v>
      </c>
      <c r="I14" s="12">
        <v>484</v>
      </c>
      <c r="J14" s="13">
        <f t="shared" si="2"/>
        <v>734</v>
      </c>
      <c r="K14" s="11">
        <v>344</v>
      </c>
      <c r="L14" s="12">
        <v>426</v>
      </c>
      <c r="M14" s="13">
        <f t="shared" si="3"/>
        <v>770</v>
      </c>
      <c r="N14" s="11">
        <v>373</v>
      </c>
      <c r="O14" s="12">
        <v>462</v>
      </c>
      <c r="P14" s="13">
        <f t="shared" si="4"/>
        <v>835</v>
      </c>
      <c r="Q14" s="11">
        <v>488</v>
      </c>
      <c r="R14" s="12">
        <v>604</v>
      </c>
      <c r="S14" s="13">
        <f t="shared" si="5"/>
        <v>1092</v>
      </c>
      <c r="T14" s="11">
        <v>490</v>
      </c>
      <c r="U14" s="12">
        <v>630</v>
      </c>
      <c r="V14" s="29">
        <f>SUM(T14:U14)</f>
        <v>1120</v>
      </c>
      <c r="W14" s="20">
        <v>447</v>
      </c>
      <c r="X14" s="21">
        <v>568</v>
      </c>
      <c r="Y14" s="22">
        <f t="shared" si="6"/>
        <v>1015</v>
      </c>
      <c r="Z14" s="14">
        <v>542</v>
      </c>
      <c r="AA14" s="31">
        <v>720</v>
      </c>
      <c r="AB14" s="32">
        <f>SUM(Z14:AA14)</f>
        <v>1262</v>
      </c>
      <c r="AC14" s="14">
        <v>559</v>
      </c>
      <c r="AD14" s="31">
        <v>739</v>
      </c>
      <c r="AE14" s="32">
        <f>SUM(AC14:AD14)</f>
        <v>1298</v>
      </c>
      <c r="AF14" s="14">
        <v>601</v>
      </c>
      <c r="AG14" s="45">
        <v>766</v>
      </c>
      <c r="AH14" s="32">
        <f>SUM(AF14:AG14)</f>
        <v>1367</v>
      </c>
      <c r="AI14" s="33">
        <v>655</v>
      </c>
      <c r="AJ14" s="31">
        <v>820</v>
      </c>
      <c r="AK14" s="32">
        <f>SUM(AI14:AJ14)</f>
        <v>1475</v>
      </c>
      <c r="AL14" s="14">
        <f>397+262</f>
        <v>659</v>
      </c>
      <c r="AM14" s="31">
        <f>339+474</f>
        <v>813</v>
      </c>
      <c r="AN14" s="32">
        <f>SUM(AL14:AM14)</f>
        <v>1472</v>
      </c>
      <c r="AO14" s="14">
        <f>357+242</f>
        <v>599</v>
      </c>
      <c r="AP14" s="31">
        <f>319+480</f>
        <v>799</v>
      </c>
      <c r="AQ14" s="32">
        <f>SUM(AO14:AP14)</f>
        <v>1398</v>
      </c>
      <c r="AR14" s="14">
        <f>401+236</f>
        <v>637</v>
      </c>
      <c r="AS14" s="31">
        <f>343+478</f>
        <v>821</v>
      </c>
      <c r="AT14" s="32">
        <f>SUM(AR14:AS14)</f>
        <v>1458</v>
      </c>
      <c r="AU14" s="14">
        <f>405+242</f>
        <v>647</v>
      </c>
      <c r="AV14" s="31">
        <f>361+481</f>
        <v>842</v>
      </c>
      <c r="AW14" s="32">
        <f>SUM(AU14:AV14)</f>
        <v>1489</v>
      </c>
      <c r="AX14" s="14">
        <v>675</v>
      </c>
      <c r="AY14" s="31">
        <v>869</v>
      </c>
      <c r="AZ14" s="32">
        <f>SUM(AX14:AY14)</f>
        <v>1544</v>
      </c>
      <c r="BA14" s="14">
        <f>438+233</f>
        <v>671</v>
      </c>
      <c r="BB14" s="31">
        <f>377+471</f>
        <v>848</v>
      </c>
      <c r="BC14" s="32">
        <f>SUM(BA14:BB14)</f>
        <v>1519</v>
      </c>
      <c r="BD14" s="14">
        <f>424+243</f>
        <v>667</v>
      </c>
      <c r="BE14" s="31">
        <f>394+455</f>
        <v>849</v>
      </c>
      <c r="BF14" s="32">
        <f>SUM(BD14:BE14)</f>
        <v>1516</v>
      </c>
      <c r="BG14" s="14">
        <f>441+234</f>
        <v>675</v>
      </c>
      <c r="BH14" s="31">
        <f>365+449</f>
        <v>814</v>
      </c>
      <c r="BI14" s="32">
        <f>SUM(BG14:BH14)</f>
        <v>1489</v>
      </c>
      <c r="BJ14" s="14">
        <f>431+232</f>
        <v>663</v>
      </c>
      <c r="BK14" s="31">
        <f>363+431</f>
        <v>794</v>
      </c>
      <c r="BL14" s="32">
        <f>SUM(BJ14:BK14)</f>
        <v>1457</v>
      </c>
      <c r="BM14" s="14">
        <v>665</v>
      </c>
      <c r="BN14" s="31">
        <v>785</v>
      </c>
      <c r="BO14" s="32">
        <f>SUM(BM14:BN14)</f>
        <v>1450</v>
      </c>
      <c r="BP14" s="14">
        <f>455+215</f>
        <v>670</v>
      </c>
      <c r="BQ14" s="31">
        <f>378+403</f>
        <v>781</v>
      </c>
      <c r="BR14" s="32">
        <f>SUM(BP14:BQ14)</f>
        <v>1451</v>
      </c>
      <c r="BS14" s="14">
        <f>426+207</f>
        <v>633</v>
      </c>
      <c r="BT14" s="31">
        <f>373+384</f>
        <v>757</v>
      </c>
      <c r="BU14" s="32">
        <f>SUM(BS14:BT14)</f>
        <v>1390</v>
      </c>
      <c r="BV14" s="14">
        <v>589</v>
      </c>
      <c r="BW14" s="31">
        <v>724</v>
      </c>
      <c r="BX14" s="32">
        <f>SUM(BV14:BW14)</f>
        <v>1313</v>
      </c>
      <c r="BY14" s="14">
        <v>553</v>
      </c>
      <c r="BZ14" s="31">
        <v>703</v>
      </c>
      <c r="CA14" s="32">
        <f>SUM(BY14:BZ14)</f>
        <v>1256</v>
      </c>
      <c r="CB14" s="14">
        <v>488</v>
      </c>
      <c r="CC14" s="31">
        <v>633</v>
      </c>
      <c r="CD14" s="32">
        <f>SUM(CB14:CC14)</f>
        <v>1121</v>
      </c>
      <c r="CE14" s="14">
        <f>302+152</f>
        <v>454</v>
      </c>
      <c r="CF14" s="31">
        <f>288+299</f>
        <v>587</v>
      </c>
      <c r="CG14" s="32">
        <f>SUM(CE14:CF14)</f>
        <v>1041</v>
      </c>
      <c r="CH14" s="14">
        <v>441</v>
      </c>
      <c r="CI14" s="31">
        <v>564</v>
      </c>
      <c r="CJ14" s="32">
        <f>SUM(CH14:CI14)</f>
        <v>1005</v>
      </c>
    </row>
    <row r="15" spans="1:88" ht="15" customHeight="1" x14ac:dyDescent="0.2">
      <c r="A15" s="94"/>
      <c r="B15" s="11"/>
      <c r="C15" s="12"/>
      <c r="D15" s="13"/>
      <c r="E15" s="11"/>
      <c r="F15" s="12"/>
      <c r="G15" s="13"/>
      <c r="H15" s="11"/>
      <c r="I15" s="12"/>
      <c r="J15" s="13"/>
      <c r="K15" s="11"/>
      <c r="L15" s="12"/>
      <c r="M15" s="13"/>
      <c r="N15" s="11"/>
      <c r="O15" s="12"/>
      <c r="P15" s="13"/>
      <c r="Q15" s="11"/>
      <c r="R15" s="12"/>
      <c r="S15" s="13"/>
      <c r="T15" s="11"/>
      <c r="U15" s="12"/>
      <c r="V15" s="29"/>
      <c r="W15" s="20"/>
      <c r="X15" s="21"/>
      <c r="Y15" s="22"/>
      <c r="Z15" s="14"/>
      <c r="AA15" s="31"/>
      <c r="AB15" s="32"/>
      <c r="AC15" s="14"/>
      <c r="AD15" s="31"/>
      <c r="AE15" s="32"/>
      <c r="AF15" s="14"/>
      <c r="AG15" s="45"/>
      <c r="AH15" s="32"/>
      <c r="AI15" s="33"/>
      <c r="AJ15" s="31"/>
      <c r="AK15" s="32"/>
      <c r="AL15" s="14"/>
      <c r="AM15" s="31"/>
      <c r="AN15" s="32"/>
      <c r="AO15" s="14"/>
      <c r="AP15" s="31"/>
      <c r="AQ15" s="32"/>
      <c r="AR15" s="14"/>
      <c r="AS15" s="31"/>
      <c r="AT15" s="32"/>
      <c r="AU15" s="14"/>
      <c r="AV15" s="31"/>
      <c r="AW15" s="32"/>
      <c r="AX15" s="14"/>
      <c r="AY15" s="31"/>
      <c r="AZ15" s="32"/>
      <c r="BA15" s="14"/>
      <c r="BB15" s="31"/>
      <c r="BC15" s="32"/>
      <c r="BD15" s="14"/>
      <c r="BE15" s="31"/>
      <c r="BF15" s="32"/>
      <c r="BG15" s="14"/>
      <c r="BH15" s="31"/>
      <c r="BI15" s="32"/>
      <c r="BJ15" s="14"/>
      <c r="BK15" s="31"/>
      <c r="BL15" s="32"/>
      <c r="BM15" s="14"/>
      <c r="BN15" s="31"/>
      <c r="BO15" s="32"/>
      <c r="BP15" s="14"/>
      <c r="BQ15" s="31"/>
      <c r="BR15" s="32"/>
      <c r="BS15" s="14"/>
      <c r="BT15" s="31"/>
      <c r="BU15" s="32"/>
      <c r="BV15" s="14"/>
      <c r="BW15" s="31"/>
      <c r="BX15" s="32"/>
      <c r="BY15" s="14"/>
      <c r="BZ15" s="31"/>
      <c r="CA15" s="32"/>
      <c r="CB15" s="14"/>
      <c r="CC15" s="31"/>
      <c r="CD15" s="32"/>
      <c r="CE15" s="14"/>
      <c r="CF15" s="31"/>
      <c r="CG15" s="32"/>
      <c r="CH15" s="14"/>
      <c r="CI15" s="31"/>
      <c r="CJ15" s="32"/>
    </row>
    <row r="16" spans="1:88" ht="28.5" customHeight="1" thickBot="1" x14ac:dyDescent="0.25">
      <c r="A16" s="95" t="s">
        <v>2</v>
      </c>
      <c r="B16" s="40" t="s">
        <v>3</v>
      </c>
      <c r="C16" s="15">
        <v>357</v>
      </c>
      <c r="D16" s="16">
        <f t="shared" si="0"/>
        <v>357</v>
      </c>
      <c r="E16" s="40" t="s">
        <v>3</v>
      </c>
      <c r="F16" s="15">
        <v>344</v>
      </c>
      <c r="G16" s="16">
        <f t="shared" si="1"/>
        <v>344</v>
      </c>
      <c r="H16" s="40" t="s">
        <v>3</v>
      </c>
      <c r="I16" s="15">
        <v>344</v>
      </c>
      <c r="J16" s="16">
        <f t="shared" si="2"/>
        <v>344</v>
      </c>
      <c r="K16" s="40" t="s">
        <v>3</v>
      </c>
      <c r="L16" s="15">
        <v>327</v>
      </c>
      <c r="M16" s="16">
        <f t="shared" si="3"/>
        <v>327</v>
      </c>
      <c r="N16" s="40" t="s">
        <v>3</v>
      </c>
      <c r="O16" s="15">
        <v>327</v>
      </c>
      <c r="P16" s="16">
        <f t="shared" si="4"/>
        <v>327</v>
      </c>
      <c r="Q16" s="40" t="s">
        <v>3</v>
      </c>
      <c r="R16" s="15">
        <v>319</v>
      </c>
      <c r="S16" s="16">
        <f t="shared" si="5"/>
        <v>319</v>
      </c>
      <c r="T16" s="40" t="s">
        <v>3</v>
      </c>
      <c r="U16" s="15">
        <v>310</v>
      </c>
      <c r="V16" s="30">
        <f>SUM(T16:U16)</f>
        <v>310</v>
      </c>
      <c r="W16" s="23" t="s">
        <v>3</v>
      </c>
      <c r="X16" s="24">
        <v>303</v>
      </c>
      <c r="Y16" s="25">
        <f t="shared" si="6"/>
        <v>303</v>
      </c>
      <c r="Z16" s="40" t="s">
        <v>3</v>
      </c>
      <c r="AA16" s="41">
        <v>303</v>
      </c>
      <c r="AB16" s="43">
        <f>SUM(Z16:AA16)</f>
        <v>303</v>
      </c>
      <c r="AC16" s="40" t="s">
        <v>3</v>
      </c>
      <c r="AD16" s="41">
        <v>296</v>
      </c>
      <c r="AE16" s="43">
        <f>SUM(AC16:AD16)</f>
        <v>296</v>
      </c>
      <c r="AF16" s="40" t="s">
        <v>3</v>
      </c>
      <c r="AG16" s="42">
        <v>285</v>
      </c>
      <c r="AH16" s="43">
        <f>SUM(AF16:AG16)</f>
        <v>285</v>
      </c>
      <c r="AI16" s="44" t="s">
        <v>3</v>
      </c>
      <c r="AJ16" s="41">
        <v>285</v>
      </c>
      <c r="AK16" s="43">
        <f>SUM(AI16:AJ16)</f>
        <v>285</v>
      </c>
      <c r="AL16" s="40" t="s">
        <v>3</v>
      </c>
      <c r="AM16" s="41">
        <v>277</v>
      </c>
      <c r="AN16" s="43">
        <f>SUM(AL16:AM16)</f>
        <v>277</v>
      </c>
      <c r="AO16" s="40">
        <v>0</v>
      </c>
      <c r="AP16" s="41">
        <v>275</v>
      </c>
      <c r="AQ16" s="43">
        <f>SUM(AO16:AP16)</f>
        <v>275</v>
      </c>
      <c r="AR16" s="40">
        <v>0</v>
      </c>
      <c r="AS16" s="41">
        <v>270</v>
      </c>
      <c r="AT16" s="43">
        <f>SUM(AR16:AS16)</f>
        <v>270</v>
      </c>
      <c r="AU16" s="40">
        <v>0</v>
      </c>
      <c r="AV16" s="41">
        <v>253</v>
      </c>
      <c r="AW16" s="43">
        <f>SUM(AU16:AV16)</f>
        <v>253</v>
      </c>
      <c r="AX16" s="40">
        <v>0</v>
      </c>
      <c r="AY16" s="41">
        <v>229</v>
      </c>
      <c r="AZ16" s="43">
        <f>SUM(AX16:AY16)</f>
        <v>229</v>
      </c>
      <c r="BA16" s="40">
        <v>0</v>
      </c>
      <c r="BB16" s="41">
        <v>220</v>
      </c>
      <c r="BC16" s="43">
        <f>SUM(BA16:BB16)</f>
        <v>220</v>
      </c>
      <c r="BD16" s="40">
        <v>0</v>
      </c>
      <c r="BE16" s="41">
        <v>211</v>
      </c>
      <c r="BF16" s="43">
        <f>SUM(BD16:BE16)</f>
        <v>211</v>
      </c>
      <c r="BG16" s="40">
        <v>0</v>
      </c>
      <c r="BH16" s="41">
        <v>202</v>
      </c>
      <c r="BI16" s="43">
        <f>SUM(BG16:BH16)</f>
        <v>202</v>
      </c>
      <c r="BJ16" s="40">
        <v>0</v>
      </c>
      <c r="BK16" s="41">
        <v>191</v>
      </c>
      <c r="BL16" s="43">
        <f>SUM(BJ16:BK16)</f>
        <v>191</v>
      </c>
      <c r="BM16" s="40">
        <v>0</v>
      </c>
      <c r="BN16" s="41">
        <v>178</v>
      </c>
      <c r="BO16" s="43">
        <f>SUM(BM16:BN16)</f>
        <v>178</v>
      </c>
      <c r="BP16" s="40">
        <v>0</v>
      </c>
      <c r="BQ16" s="41">
        <v>168</v>
      </c>
      <c r="BR16" s="43">
        <f>SUM(BP16:BQ16)</f>
        <v>168</v>
      </c>
      <c r="BS16" s="40">
        <v>0</v>
      </c>
      <c r="BT16" s="41">
        <v>161</v>
      </c>
      <c r="BU16" s="43">
        <f>SUM(BS16:BT16)</f>
        <v>161</v>
      </c>
      <c r="BV16" s="40">
        <v>0</v>
      </c>
      <c r="BW16" s="41">
        <v>158</v>
      </c>
      <c r="BX16" s="43">
        <f>SUM(BV16:BW16)</f>
        <v>158</v>
      </c>
      <c r="BY16" s="40">
        <v>0</v>
      </c>
      <c r="BZ16" s="41">
        <v>148</v>
      </c>
      <c r="CA16" s="43">
        <f>SUM(BY16:BZ16)</f>
        <v>148</v>
      </c>
      <c r="CB16" s="40">
        <v>0</v>
      </c>
      <c r="CC16" s="41">
        <v>145</v>
      </c>
      <c r="CD16" s="43">
        <f>SUM(CB16:CC16)</f>
        <v>145</v>
      </c>
      <c r="CE16" s="40">
        <v>0</v>
      </c>
      <c r="CF16" s="41">
        <v>138</v>
      </c>
      <c r="CG16" s="43">
        <f>SUM(CE16:CF16)</f>
        <v>138</v>
      </c>
      <c r="CH16" s="40">
        <v>0</v>
      </c>
      <c r="CI16" s="41">
        <v>132</v>
      </c>
      <c r="CJ16" s="43">
        <f>SUM(CH16:CI16)</f>
        <v>132</v>
      </c>
    </row>
    <row r="17" spans="1:89" ht="15" customHeight="1" thickBot="1" x14ac:dyDescent="0.25">
      <c r="A17" s="96" t="s">
        <v>8</v>
      </c>
      <c r="B17" s="34">
        <f>SUM(B6:B16)</f>
        <v>40261</v>
      </c>
      <c r="C17" s="35">
        <f t="shared" ref="C17:Y17" si="7">SUM(C6:C16)</f>
        <v>32756</v>
      </c>
      <c r="D17" s="37">
        <f t="shared" si="7"/>
        <v>73017</v>
      </c>
      <c r="E17" s="34">
        <f t="shared" si="7"/>
        <v>41153</v>
      </c>
      <c r="F17" s="35">
        <f t="shared" si="7"/>
        <v>34033</v>
      </c>
      <c r="G17" s="37">
        <f t="shared" si="7"/>
        <v>75186</v>
      </c>
      <c r="H17" s="34">
        <f t="shared" si="7"/>
        <v>42034</v>
      </c>
      <c r="I17" s="35">
        <f t="shared" si="7"/>
        <v>35551</v>
      </c>
      <c r="J17" s="37">
        <f t="shared" si="7"/>
        <v>77585</v>
      </c>
      <c r="K17" s="38">
        <f t="shared" si="7"/>
        <v>43051</v>
      </c>
      <c r="L17" s="38">
        <f t="shared" si="7"/>
        <v>36164</v>
      </c>
      <c r="M17" s="97">
        <f t="shared" si="7"/>
        <v>79215</v>
      </c>
      <c r="N17" s="34">
        <f t="shared" si="7"/>
        <v>44215</v>
      </c>
      <c r="O17" s="38">
        <f t="shared" si="7"/>
        <v>37007</v>
      </c>
      <c r="P17" s="39">
        <f t="shared" si="7"/>
        <v>81222</v>
      </c>
      <c r="Q17" s="38">
        <f t="shared" si="7"/>
        <v>45520</v>
      </c>
      <c r="R17" s="38">
        <f t="shared" si="7"/>
        <v>38100</v>
      </c>
      <c r="S17" s="97">
        <f t="shared" si="7"/>
        <v>83620</v>
      </c>
      <c r="T17" s="34">
        <f t="shared" si="7"/>
        <v>46586</v>
      </c>
      <c r="U17" s="38">
        <f t="shared" si="7"/>
        <v>40316</v>
      </c>
      <c r="V17" s="39">
        <f t="shared" si="7"/>
        <v>86902</v>
      </c>
      <c r="W17" s="38">
        <f t="shared" si="7"/>
        <v>48373</v>
      </c>
      <c r="X17" s="38">
        <f t="shared" si="7"/>
        <v>41637</v>
      </c>
      <c r="Y17" s="38">
        <f t="shared" si="7"/>
        <v>90010</v>
      </c>
      <c r="Z17" s="34">
        <f>SUM(Z6:Z16)</f>
        <v>49569</v>
      </c>
      <c r="AA17" s="35">
        <f t="shared" ref="AA17:BC17" si="8">SUM(AA6:AA16)</f>
        <v>46636</v>
      </c>
      <c r="AB17" s="36">
        <f t="shared" si="8"/>
        <v>96205</v>
      </c>
      <c r="AC17" s="34">
        <f t="shared" si="8"/>
        <v>51188</v>
      </c>
      <c r="AD17" s="35">
        <f t="shared" si="8"/>
        <v>49107</v>
      </c>
      <c r="AE17" s="37">
        <f t="shared" si="8"/>
        <v>100295</v>
      </c>
      <c r="AF17" s="34">
        <f t="shared" si="8"/>
        <v>52453</v>
      </c>
      <c r="AG17" s="36">
        <f t="shared" si="8"/>
        <v>51171</v>
      </c>
      <c r="AH17" s="37">
        <f t="shared" si="8"/>
        <v>103624</v>
      </c>
      <c r="AI17" s="38">
        <f t="shared" si="8"/>
        <v>53156</v>
      </c>
      <c r="AJ17" s="35">
        <f t="shared" si="8"/>
        <v>53181</v>
      </c>
      <c r="AK17" s="36">
        <f t="shared" si="8"/>
        <v>106337</v>
      </c>
      <c r="AL17" s="34">
        <f t="shared" si="8"/>
        <v>54244</v>
      </c>
      <c r="AM17" s="35">
        <f t="shared" si="8"/>
        <v>54683</v>
      </c>
      <c r="AN17" s="37">
        <f t="shared" si="8"/>
        <v>108927</v>
      </c>
      <c r="AO17" s="38">
        <f t="shared" si="8"/>
        <v>56217</v>
      </c>
      <c r="AP17" s="35">
        <f t="shared" si="8"/>
        <v>57002</v>
      </c>
      <c r="AQ17" s="39">
        <f t="shared" si="8"/>
        <v>113219</v>
      </c>
      <c r="AR17" s="38">
        <f t="shared" si="8"/>
        <v>58163</v>
      </c>
      <c r="AS17" s="35">
        <f t="shared" si="8"/>
        <v>59333</v>
      </c>
      <c r="AT17" s="39">
        <f t="shared" si="8"/>
        <v>117496</v>
      </c>
      <c r="AU17" s="38">
        <f t="shared" si="8"/>
        <v>60198</v>
      </c>
      <c r="AV17" s="35">
        <f t="shared" si="8"/>
        <v>62102</v>
      </c>
      <c r="AW17" s="39">
        <f t="shared" si="8"/>
        <v>122300</v>
      </c>
      <c r="AX17" s="38">
        <f t="shared" si="8"/>
        <v>62883</v>
      </c>
      <c r="AY17" s="35">
        <f t="shared" si="8"/>
        <v>64954</v>
      </c>
      <c r="AZ17" s="39">
        <f t="shared" si="8"/>
        <v>127837</v>
      </c>
      <c r="BA17" s="38">
        <f t="shared" si="8"/>
        <v>64911</v>
      </c>
      <c r="BB17" s="35">
        <f t="shared" si="8"/>
        <v>67484</v>
      </c>
      <c r="BC17" s="39">
        <f t="shared" si="8"/>
        <v>132395</v>
      </c>
      <c r="BD17" s="38">
        <f t="shared" ref="BD17:BF17" si="9">SUM(BD6:BD16)</f>
        <v>66579</v>
      </c>
      <c r="BE17" s="35">
        <f t="shared" si="9"/>
        <v>69909</v>
      </c>
      <c r="BF17" s="39">
        <f t="shared" si="9"/>
        <v>136488</v>
      </c>
      <c r="BG17" s="38">
        <f t="shared" ref="BG17:BI17" si="10">SUM(BG6:BG16)</f>
        <v>67160</v>
      </c>
      <c r="BH17" s="35">
        <f t="shared" si="10"/>
        <v>71031</v>
      </c>
      <c r="BI17" s="39">
        <f t="shared" si="10"/>
        <v>138191</v>
      </c>
      <c r="BJ17" s="38">
        <f t="shared" ref="BJ17:BL17" si="11">SUM(BJ6:BJ16)</f>
        <v>69061</v>
      </c>
      <c r="BK17" s="35">
        <f t="shared" si="11"/>
        <v>73699</v>
      </c>
      <c r="BL17" s="39">
        <f t="shared" si="11"/>
        <v>142760</v>
      </c>
      <c r="BM17" s="38">
        <f t="shared" ref="BM17:BO17" si="12">SUM(BM6:BM16)</f>
        <v>70086</v>
      </c>
      <c r="BN17" s="35">
        <f t="shared" si="12"/>
        <v>75307</v>
      </c>
      <c r="BO17" s="39">
        <f t="shared" si="12"/>
        <v>145393</v>
      </c>
      <c r="BP17" s="38">
        <f t="shared" ref="BP17:BR17" si="13">SUM(BP6:BP16)</f>
        <v>71535</v>
      </c>
      <c r="BQ17" s="35">
        <f t="shared" si="13"/>
        <v>77442</v>
      </c>
      <c r="BR17" s="39">
        <f t="shared" si="13"/>
        <v>148977</v>
      </c>
      <c r="BS17" s="38">
        <f t="shared" ref="BS17:BU17" si="14">SUM(BS6:BS16)</f>
        <v>72117</v>
      </c>
      <c r="BT17" s="35">
        <f t="shared" si="14"/>
        <v>78725</v>
      </c>
      <c r="BU17" s="39">
        <f t="shared" si="14"/>
        <v>150842</v>
      </c>
      <c r="BV17" s="38">
        <f t="shared" ref="BV17:BX17" si="15">SUM(BV6:BV16)</f>
        <v>73164</v>
      </c>
      <c r="BW17" s="35">
        <f t="shared" si="15"/>
        <v>79985</v>
      </c>
      <c r="BX17" s="39">
        <f t="shared" si="15"/>
        <v>153149</v>
      </c>
      <c r="BY17" s="38">
        <f t="shared" ref="BY17:CA17" si="16">SUM(BY6:BY16)</f>
        <v>74944</v>
      </c>
      <c r="BZ17" s="35">
        <f t="shared" si="16"/>
        <v>82441</v>
      </c>
      <c r="CA17" s="39">
        <f t="shared" si="16"/>
        <v>157385</v>
      </c>
      <c r="CB17" s="38">
        <f t="shared" ref="CB17:CD17" si="17">SUM(CB6:CB16)</f>
        <v>76503</v>
      </c>
      <c r="CC17" s="35">
        <f t="shared" si="17"/>
        <v>84243</v>
      </c>
      <c r="CD17" s="39">
        <f t="shared" si="17"/>
        <v>160746</v>
      </c>
      <c r="CE17" s="38">
        <f t="shared" ref="CE17:CG17" si="18">SUM(CE6:CE16)</f>
        <v>78056</v>
      </c>
      <c r="CF17" s="35">
        <f t="shared" si="18"/>
        <v>86322</v>
      </c>
      <c r="CG17" s="39">
        <f t="shared" si="18"/>
        <v>164378</v>
      </c>
      <c r="CH17" s="38">
        <f t="shared" ref="CH17:CJ17" si="19">SUM(CH6:CH16)</f>
        <v>81431</v>
      </c>
      <c r="CI17" s="35">
        <f t="shared" si="19"/>
        <v>90145</v>
      </c>
      <c r="CJ17" s="39">
        <f t="shared" si="19"/>
        <v>171576</v>
      </c>
    </row>
    <row r="18" spans="1:89" ht="15" customHeight="1" thickBot="1" x14ac:dyDescent="0.25">
      <c r="A18" s="98" t="s">
        <v>14</v>
      </c>
      <c r="B18" s="77" t="s">
        <v>3</v>
      </c>
      <c r="C18" s="52" t="s">
        <v>3</v>
      </c>
      <c r="D18" s="53" t="s">
        <v>3</v>
      </c>
      <c r="E18" s="47">
        <v>283</v>
      </c>
      <c r="F18" s="48">
        <v>12447</v>
      </c>
      <c r="G18" s="54">
        <f t="shared" si="1"/>
        <v>12730</v>
      </c>
      <c r="H18" s="55">
        <v>291</v>
      </c>
      <c r="I18" s="56">
        <v>12464</v>
      </c>
      <c r="J18" s="57">
        <f t="shared" si="2"/>
        <v>12755</v>
      </c>
      <c r="K18" s="78">
        <v>300</v>
      </c>
      <c r="L18" s="56">
        <v>12450</v>
      </c>
      <c r="M18" s="57">
        <f t="shared" si="3"/>
        <v>12750</v>
      </c>
      <c r="N18" s="55">
        <v>310</v>
      </c>
      <c r="O18" s="56">
        <v>12548</v>
      </c>
      <c r="P18" s="57">
        <f t="shared" si="4"/>
        <v>12858</v>
      </c>
      <c r="Q18" s="55">
        <v>318</v>
      </c>
      <c r="R18" s="56">
        <v>14328</v>
      </c>
      <c r="S18" s="57">
        <v>14646</v>
      </c>
      <c r="T18" s="55">
        <v>320</v>
      </c>
      <c r="U18" s="56">
        <v>15127</v>
      </c>
      <c r="V18" s="58">
        <f>SUM(T18:U18)</f>
        <v>15447</v>
      </c>
      <c r="W18" s="59">
        <v>322</v>
      </c>
      <c r="X18" s="60">
        <v>15238</v>
      </c>
      <c r="Y18" s="61">
        <f t="shared" si="6"/>
        <v>15560</v>
      </c>
      <c r="Z18" s="62">
        <v>326</v>
      </c>
      <c r="AA18" s="63">
        <v>15274</v>
      </c>
      <c r="AB18" s="64">
        <f>SUM(Z18:AA18)</f>
        <v>15600</v>
      </c>
      <c r="AC18" s="62">
        <v>335</v>
      </c>
      <c r="AD18" s="63">
        <v>14899</v>
      </c>
      <c r="AE18" s="65">
        <f>SUM(AC18:AD18)</f>
        <v>15234</v>
      </c>
      <c r="AF18" s="62">
        <v>339</v>
      </c>
      <c r="AG18" s="64">
        <v>14863</v>
      </c>
      <c r="AH18" s="50">
        <f>SUM(AF18:AG18)</f>
        <v>15202</v>
      </c>
      <c r="AI18" s="66">
        <v>367</v>
      </c>
      <c r="AJ18" s="63">
        <v>14797</v>
      </c>
      <c r="AK18" s="67">
        <f>SUM(AI18:AJ18)</f>
        <v>15164</v>
      </c>
      <c r="AL18" s="62">
        <f>349+16</f>
        <v>365</v>
      </c>
      <c r="AM18" s="63">
        <f>2166+12355</f>
        <v>14521</v>
      </c>
      <c r="AN18" s="50">
        <f>SUM(AL18:AM18)</f>
        <v>14886</v>
      </c>
      <c r="AO18" s="66">
        <v>375</v>
      </c>
      <c r="AP18" s="63">
        <v>14306</v>
      </c>
      <c r="AQ18" s="68">
        <f>SUM(AO18:AP18)</f>
        <v>14681</v>
      </c>
      <c r="AR18" s="66">
        <f>359+13</f>
        <v>372</v>
      </c>
      <c r="AS18" s="63">
        <f>12140+2226</f>
        <v>14366</v>
      </c>
      <c r="AT18" s="68">
        <f>SUM(AR18:AS18)</f>
        <v>14738</v>
      </c>
      <c r="AU18" s="66">
        <f>377+11</f>
        <v>388</v>
      </c>
      <c r="AV18" s="63">
        <f>2350+12196</f>
        <v>14546</v>
      </c>
      <c r="AW18" s="68">
        <f>SUM(AU18:AV18)</f>
        <v>14934</v>
      </c>
      <c r="AX18" s="66">
        <v>419</v>
      </c>
      <c r="AY18" s="63">
        <v>14770</v>
      </c>
      <c r="AZ18" s="68">
        <f>SUM(AX18:AY18)</f>
        <v>15189</v>
      </c>
      <c r="BA18" s="66">
        <f>426+9</f>
        <v>435</v>
      </c>
      <c r="BB18" s="63">
        <f>2524+12411</f>
        <v>14935</v>
      </c>
      <c r="BC18" s="68">
        <f>SUM(BA18:BB18)</f>
        <v>15370</v>
      </c>
      <c r="BD18" s="66">
        <v>444</v>
      </c>
      <c r="BE18" s="63">
        <v>15093</v>
      </c>
      <c r="BF18" s="85">
        <f>SUM(BD18:BE18)</f>
        <v>15537</v>
      </c>
      <c r="BG18" s="62">
        <v>435</v>
      </c>
      <c r="BH18" s="63">
        <v>15185</v>
      </c>
      <c r="BI18" s="68">
        <f>SUM(BG18:BH18)</f>
        <v>15620</v>
      </c>
      <c r="BJ18" s="62">
        <v>449</v>
      </c>
      <c r="BK18" s="63">
        <v>15534</v>
      </c>
      <c r="BL18" s="68">
        <f>SUM(BJ18:BK18)</f>
        <v>15983</v>
      </c>
      <c r="BM18" s="62">
        <v>461</v>
      </c>
      <c r="BN18" s="63">
        <v>15537</v>
      </c>
      <c r="BO18" s="68">
        <f>SUM(BM18:BN18)</f>
        <v>15998</v>
      </c>
      <c r="BP18" s="62">
        <v>477</v>
      </c>
      <c r="BQ18" s="63">
        <v>15855</v>
      </c>
      <c r="BR18" s="68">
        <f>SUM(BP18:BQ18)</f>
        <v>16332</v>
      </c>
      <c r="BS18" s="62">
        <v>507</v>
      </c>
      <c r="BT18" s="63">
        <v>15855</v>
      </c>
      <c r="BU18" s="68">
        <f>SUM(BS18:BT18)</f>
        <v>16362</v>
      </c>
      <c r="BV18" s="62">
        <v>521</v>
      </c>
      <c r="BW18" s="63">
        <v>15928</v>
      </c>
      <c r="BX18" s="68">
        <f>SUM(BV18:BW18)</f>
        <v>16449</v>
      </c>
      <c r="BY18" s="62">
        <v>515</v>
      </c>
      <c r="BZ18" s="63">
        <v>15700</v>
      </c>
      <c r="CA18" s="68">
        <f>SUM(BY18:BZ18)</f>
        <v>16215</v>
      </c>
      <c r="CB18" s="62">
        <v>529</v>
      </c>
      <c r="CC18" s="63">
        <v>15674</v>
      </c>
      <c r="CD18" s="68">
        <f>SUM(CB18:CC18)</f>
        <v>16203</v>
      </c>
      <c r="CE18" s="62">
        <v>549</v>
      </c>
      <c r="CF18" s="63">
        <v>15583</v>
      </c>
      <c r="CG18" s="68">
        <f>SUM(CE18:CF18)</f>
        <v>16132</v>
      </c>
      <c r="CH18" s="62">
        <v>648</v>
      </c>
      <c r="CI18" s="63">
        <v>15596</v>
      </c>
      <c r="CJ18" s="68">
        <f>SUM(CH18:CI18)</f>
        <v>16244</v>
      </c>
    </row>
    <row r="19" spans="1:89" ht="15" customHeight="1" thickBot="1" x14ac:dyDescent="0.25">
      <c r="A19" s="99" t="s">
        <v>9</v>
      </c>
      <c r="B19" s="100">
        <f>SUM(B17:B18)</f>
        <v>40261</v>
      </c>
      <c r="C19" s="101">
        <f t="shared" ref="C19:G19" si="20">SUM(C17:C18)</f>
        <v>32756</v>
      </c>
      <c r="D19" s="102">
        <f t="shared" si="20"/>
        <v>73017</v>
      </c>
      <c r="E19" s="100">
        <f t="shared" si="20"/>
        <v>41436</v>
      </c>
      <c r="F19" s="101">
        <f t="shared" si="20"/>
        <v>46480</v>
      </c>
      <c r="G19" s="102">
        <f t="shared" si="20"/>
        <v>87916</v>
      </c>
      <c r="H19" s="17">
        <f t="shared" ref="H19:R19" si="21">SUM(H6:H18)</f>
        <v>84359</v>
      </c>
      <c r="I19" s="18">
        <f t="shared" si="21"/>
        <v>83566</v>
      </c>
      <c r="J19" s="19">
        <f t="shared" si="21"/>
        <v>167925</v>
      </c>
      <c r="K19" s="79">
        <f t="shared" si="21"/>
        <v>86402</v>
      </c>
      <c r="L19" s="18">
        <f t="shared" si="21"/>
        <v>84778</v>
      </c>
      <c r="M19" s="19">
        <f t="shared" si="21"/>
        <v>171180</v>
      </c>
      <c r="N19" s="17">
        <f t="shared" si="21"/>
        <v>88740</v>
      </c>
      <c r="O19" s="18">
        <f t="shared" si="21"/>
        <v>86562</v>
      </c>
      <c r="P19" s="19">
        <f t="shared" si="21"/>
        <v>175302</v>
      </c>
      <c r="Q19" s="17">
        <f t="shared" si="21"/>
        <v>91358</v>
      </c>
      <c r="R19" s="18">
        <f t="shared" si="21"/>
        <v>90528</v>
      </c>
      <c r="S19" s="19">
        <v>98266</v>
      </c>
      <c r="T19" s="17">
        <f t="shared" ref="T19:Y19" si="22">SUM(T6:T18)</f>
        <v>93492</v>
      </c>
      <c r="U19" s="18">
        <f t="shared" si="22"/>
        <v>95759</v>
      </c>
      <c r="V19" s="28">
        <f t="shared" si="22"/>
        <v>189251</v>
      </c>
      <c r="W19" s="26">
        <f t="shared" si="22"/>
        <v>97068</v>
      </c>
      <c r="X19" s="27">
        <f t="shared" si="22"/>
        <v>98512</v>
      </c>
      <c r="Y19" s="28">
        <f t="shared" si="22"/>
        <v>195580</v>
      </c>
      <c r="Z19" s="34">
        <f>SUM(Z17:Z18)</f>
        <v>49895</v>
      </c>
      <c r="AA19" s="35">
        <f t="shared" ref="AA19:BC19" si="23">SUM(AA17:AA18)</f>
        <v>61910</v>
      </c>
      <c r="AB19" s="36">
        <f t="shared" si="23"/>
        <v>111805</v>
      </c>
      <c r="AC19" s="34">
        <f t="shared" si="23"/>
        <v>51523</v>
      </c>
      <c r="AD19" s="35">
        <f t="shared" si="23"/>
        <v>64006</v>
      </c>
      <c r="AE19" s="37">
        <f t="shared" si="23"/>
        <v>115529</v>
      </c>
      <c r="AF19" s="34">
        <f t="shared" si="23"/>
        <v>52792</v>
      </c>
      <c r="AG19" s="36">
        <f t="shared" si="23"/>
        <v>66034</v>
      </c>
      <c r="AH19" s="37">
        <f t="shared" si="23"/>
        <v>118826</v>
      </c>
      <c r="AI19" s="38">
        <f t="shared" si="23"/>
        <v>53523</v>
      </c>
      <c r="AJ19" s="35">
        <f t="shared" si="23"/>
        <v>67978</v>
      </c>
      <c r="AK19" s="36">
        <f t="shared" si="23"/>
        <v>121501</v>
      </c>
      <c r="AL19" s="34">
        <f t="shared" si="23"/>
        <v>54609</v>
      </c>
      <c r="AM19" s="35">
        <f t="shared" si="23"/>
        <v>69204</v>
      </c>
      <c r="AN19" s="37">
        <f t="shared" si="23"/>
        <v>123813</v>
      </c>
      <c r="AO19" s="38">
        <f t="shared" si="23"/>
        <v>56592</v>
      </c>
      <c r="AP19" s="35">
        <f t="shared" si="23"/>
        <v>71308</v>
      </c>
      <c r="AQ19" s="39">
        <f t="shared" si="23"/>
        <v>127900</v>
      </c>
      <c r="AR19" s="38">
        <f t="shared" si="23"/>
        <v>58535</v>
      </c>
      <c r="AS19" s="35">
        <f t="shared" si="23"/>
        <v>73699</v>
      </c>
      <c r="AT19" s="39">
        <f t="shared" si="23"/>
        <v>132234</v>
      </c>
      <c r="AU19" s="38">
        <f t="shared" si="23"/>
        <v>60586</v>
      </c>
      <c r="AV19" s="35">
        <f t="shared" si="23"/>
        <v>76648</v>
      </c>
      <c r="AW19" s="39">
        <f t="shared" si="23"/>
        <v>137234</v>
      </c>
      <c r="AX19" s="38">
        <f t="shared" si="23"/>
        <v>63302</v>
      </c>
      <c r="AY19" s="35">
        <f t="shared" si="23"/>
        <v>79724</v>
      </c>
      <c r="AZ19" s="39">
        <f t="shared" si="23"/>
        <v>143026</v>
      </c>
      <c r="BA19" s="38">
        <f t="shared" si="23"/>
        <v>65346</v>
      </c>
      <c r="BB19" s="35">
        <f t="shared" si="23"/>
        <v>82419</v>
      </c>
      <c r="BC19" s="39">
        <f t="shared" si="23"/>
        <v>147765</v>
      </c>
      <c r="BD19" s="38">
        <f t="shared" ref="BD19:BF19" si="24">SUM(BD17:BD18)</f>
        <v>67023</v>
      </c>
      <c r="BE19" s="35">
        <f t="shared" si="24"/>
        <v>85002</v>
      </c>
      <c r="BF19" s="39">
        <f t="shared" si="24"/>
        <v>152025</v>
      </c>
      <c r="BG19" s="38">
        <f t="shared" ref="BG19:BI19" si="25">SUM(BG17:BG18)</f>
        <v>67595</v>
      </c>
      <c r="BH19" s="35">
        <f t="shared" si="25"/>
        <v>86216</v>
      </c>
      <c r="BI19" s="39">
        <f t="shared" si="25"/>
        <v>153811</v>
      </c>
      <c r="BJ19" s="38">
        <f t="shared" ref="BJ19:BL19" si="26">SUM(BJ17:BJ18)</f>
        <v>69510</v>
      </c>
      <c r="BK19" s="35">
        <f t="shared" si="26"/>
        <v>89233</v>
      </c>
      <c r="BL19" s="39">
        <f t="shared" si="26"/>
        <v>158743</v>
      </c>
      <c r="BM19" s="38">
        <f t="shared" ref="BM19:BO19" si="27">SUM(BM17:BM18)</f>
        <v>70547</v>
      </c>
      <c r="BN19" s="35">
        <f t="shared" si="27"/>
        <v>90844</v>
      </c>
      <c r="BO19" s="39">
        <f t="shared" si="27"/>
        <v>161391</v>
      </c>
      <c r="BP19" s="38">
        <f t="shared" ref="BP19:BR19" si="28">SUM(BP17:BP18)</f>
        <v>72012</v>
      </c>
      <c r="BQ19" s="35">
        <f t="shared" si="28"/>
        <v>93297</v>
      </c>
      <c r="BR19" s="39">
        <f t="shared" si="28"/>
        <v>165309</v>
      </c>
      <c r="BS19" s="38">
        <f t="shared" ref="BS19:BU19" si="29">SUM(BS17:BS18)</f>
        <v>72624</v>
      </c>
      <c r="BT19" s="35">
        <f t="shared" si="29"/>
        <v>94580</v>
      </c>
      <c r="BU19" s="39">
        <f t="shared" si="29"/>
        <v>167204</v>
      </c>
      <c r="BV19" s="38">
        <f t="shared" ref="BV19:BX19" si="30">SUM(BV17:BV18)</f>
        <v>73685</v>
      </c>
      <c r="BW19" s="35">
        <f t="shared" si="30"/>
        <v>95913</v>
      </c>
      <c r="BX19" s="39">
        <f t="shared" si="30"/>
        <v>169598</v>
      </c>
      <c r="BY19" s="38">
        <f t="shared" ref="BY19:CA19" si="31">SUM(BY17:BY18)</f>
        <v>75459</v>
      </c>
      <c r="BZ19" s="35">
        <f t="shared" si="31"/>
        <v>98141</v>
      </c>
      <c r="CA19" s="39">
        <f t="shared" si="31"/>
        <v>173600</v>
      </c>
      <c r="CB19" s="38">
        <f t="shared" ref="CB19:CD19" si="32">SUM(CB17:CB18)</f>
        <v>77032</v>
      </c>
      <c r="CC19" s="35">
        <f t="shared" si="32"/>
        <v>99917</v>
      </c>
      <c r="CD19" s="39">
        <f t="shared" si="32"/>
        <v>176949</v>
      </c>
      <c r="CE19" s="38">
        <f t="shared" ref="CE19:CG19" si="33">SUM(CE17:CE18)</f>
        <v>78605</v>
      </c>
      <c r="CF19" s="35">
        <f t="shared" si="33"/>
        <v>101905</v>
      </c>
      <c r="CG19" s="39">
        <f t="shared" si="33"/>
        <v>180510</v>
      </c>
      <c r="CH19" s="38">
        <f t="shared" ref="CH19:CJ19" si="34">SUM(CH17:CH18)</f>
        <v>82079</v>
      </c>
      <c r="CI19" s="35">
        <f t="shared" si="34"/>
        <v>105741</v>
      </c>
      <c r="CJ19" s="39">
        <f t="shared" si="34"/>
        <v>187820</v>
      </c>
    </row>
    <row r="20" spans="1:89" x14ac:dyDescent="0.2">
      <c r="A20" s="1"/>
      <c r="B20" s="2"/>
      <c r="C20" s="2"/>
      <c r="D20" s="2"/>
      <c r="E20" s="1"/>
      <c r="F20" s="1"/>
      <c r="G20" s="1"/>
      <c r="H20" s="1"/>
      <c r="I20" s="1"/>
      <c r="J20" s="1"/>
      <c r="K20" s="1"/>
      <c r="L20" s="1"/>
      <c r="M20" s="1"/>
      <c r="N20" s="1"/>
      <c r="O20" s="1"/>
      <c r="P20" s="1"/>
      <c r="Q20" s="1"/>
      <c r="R20" s="1"/>
      <c r="AD20" s="1"/>
      <c r="AE20" s="1"/>
      <c r="AF20" s="1"/>
      <c r="AG20" s="1"/>
      <c r="AH20" s="1"/>
      <c r="AI20" s="1"/>
      <c r="AJ20" s="1"/>
    </row>
    <row r="21" spans="1:89" s="108" customFormat="1" ht="30.75" customHeight="1" x14ac:dyDescent="0.2">
      <c r="A21" s="113" t="s">
        <v>32</v>
      </c>
      <c r="B21" s="113"/>
      <c r="C21" s="113"/>
      <c r="D21" s="113"/>
      <c r="E21" s="113"/>
      <c r="F21" s="113"/>
      <c r="G21" s="113"/>
      <c r="H21" s="113"/>
      <c r="I21" s="113"/>
      <c r="J21" s="113"/>
      <c r="K21" s="113"/>
      <c r="L21" s="113"/>
      <c r="M21" s="113"/>
      <c r="N21" s="113"/>
      <c r="O21" s="113"/>
      <c r="P21" s="113"/>
      <c r="Q21" s="113"/>
      <c r="R21" s="113"/>
      <c r="S21" s="113"/>
      <c r="T21" s="113"/>
      <c r="U21" s="113"/>
      <c r="V21" s="113"/>
      <c r="W21" s="113"/>
      <c r="X21" s="113"/>
      <c r="Y21" s="113"/>
      <c r="Z21" s="113"/>
      <c r="AA21" s="113"/>
      <c r="AB21" s="113"/>
      <c r="AC21" s="113"/>
      <c r="AD21" s="113"/>
      <c r="AE21" s="113"/>
      <c r="AF21" s="113"/>
      <c r="AG21" s="113"/>
      <c r="AH21" s="113"/>
      <c r="AI21" s="113"/>
      <c r="AJ21" s="113"/>
      <c r="AK21" s="113"/>
      <c r="AL21" s="113"/>
      <c r="AM21" s="113"/>
      <c r="AN21" s="113"/>
      <c r="AO21" s="113"/>
      <c r="AP21" s="113"/>
      <c r="AQ21" s="113"/>
      <c r="AR21" s="113"/>
      <c r="AS21" s="113"/>
      <c r="AT21" s="113"/>
      <c r="AU21" s="113"/>
      <c r="AV21" s="113"/>
      <c r="AW21" s="113"/>
      <c r="AX21" s="113"/>
      <c r="AY21" s="113"/>
      <c r="AZ21" s="113"/>
      <c r="BA21" s="113"/>
      <c r="BB21" s="113"/>
      <c r="BC21" s="113"/>
      <c r="BD21" s="113"/>
      <c r="BE21" s="113"/>
      <c r="BF21" s="113"/>
      <c r="BG21" s="113"/>
      <c r="BH21" s="113"/>
      <c r="BI21" s="113"/>
      <c r="BJ21" s="113"/>
      <c r="BK21" s="113"/>
      <c r="BL21" s="113"/>
      <c r="BM21" s="113"/>
      <c r="BN21" s="113"/>
      <c r="BO21" s="113"/>
      <c r="BP21" s="113"/>
      <c r="BQ21" s="113"/>
      <c r="BR21" s="113"/>
      <c r="BS21" s="113"/>
      <c r="BT21" s="113"/>
      <c r="BU21" s="113"/>
      <c r="BV21" s="113"/>
      <c r="BW21" s="113"/>
      <c r="BX21" s="113"/>
      <c r="BY21" s="113"/>
      <c r="BZ21" s="113"/>
      <c r="CA21" s="113"/>
      <c r="CB21" s="113"/>
      <c r="CC21" s="113"/>
      <c r="CD21" s="113"/>
      <c r="CE21" s="113"/>
      <c r="CF21" s="113"/>
      <c r="CG21" s="113"/>
      <c r="CH21" s="113"/>
      <c r="CI21" s="113"/>
      <c r="CJ21" s="113"/>
    </row>
    <row r="22" spans="1:89" x14ac:dyDescent="0.2">
      <c r="A22" s="115" t="s">
        <v>15</v>
      </c>
      <c r="B22" s="115"/>
      <c r="C22" s="115"/>
      <c r="D22" s="115"/>
      <c r="E22" s="115"/>
      <c r="F22" s="115"/>
      <c r="G22" s="115"/>
      <c r="H22" s="115"/>
      <c r="I22" s="115"/>
      <c r="J22" s="115"/>
      <c r="K22" s="115"/>
      <c r="L22" s="115"/>
      <c r="M22" s="115"/>
      <c r="N22" s="115"/>
      <c r="O22" s="115"/>
      <c r="P22" s="115"/>
      <c r="Q22" s="115"/>
      <c r="R22" s="115"/>
      <c r="S22" s="115"/>
      <c r="T22" s="115"/>
      <c r="U22" s="115"/>
      <c r="V22" s="115"/>
      <c r="W22" s="115"/>
      <c r="X22" s="115"/>
      <c r="Y22" s="115"/>
      <c r="Z22" s="115"/>
      <c r="AA22" s="115"/>
      <c r="AB22" s="115"/>
      <c r="AC22" s="115"/>
      <c r="AD22" s="115"/>
      <c r="AE22" s="115"/>
      <c r="AF22" s="115"/>
      <c r="AG22" s="115"/>
      <c r="AH22" s="115"/>
      <c r="AI22" s="115"/>
      <c r="AJ22" s="115"/>
      <c r="AK22" s="115"/>
      <c r="AL22" s="115"/>
      <c r="AM22" s="115"/>
      <c r="AN22" s="115"/>
      <c r="AO22" s="115"/>
      <c r="AP22" s="115"/>
      <c r="AQ22" s="115"/>
      <c r="AR22" s="115"/>
      <c r="AS22" s="115"/>
      <c r="AT22" s="115"/>
      <c r="AU22" s="115"/>
      <c r="AV22" s="115"/>
      <c r="AW22" s="115"/>
      <c r="AX22" s="115"/>
      <c r="AY22" s="115"/>
      <c r="AZ22" s="115"/>
      <c r="BA22" s="115"/>
      <c r="BB22" s="115"/>
      <c r="BC22" s="115"/>
      <c r="BD22" s="115"/>
      <c r="BE22" s="115"/>
      <c r="BF22" s="115"/>
      <c r="BG22" s="115"/>
      <c r="BH22" s="115"/>
      <c r="BI22" s="115"/>
      <c r="BJ22" s="115"/>
      <c r="BK22" s="115"/>
      <c r="BL22" s="115"/>
      <c r="BM22" s="115"/>
      <c r="BN22" s="115"/>
      <c r="BO22" s="115"/>
      <c r="BP22" s="115"/>
      <c r="BQ22" s="115"/>
      <c r="BR22" s="115"/>
      <c r="BS22" s="115"/>
      <c r="BT22" s="115"/>
      <c r="BU22" s="115"/>
      <c r="BV22" s="115"/>
      <c r="BW22" s="115"/>
      <c r="BX22" s="115"/>
      <c r="BY22" s="115"/>
      <c r="BZ22" s="115"/>
      <c r="CA22" s="115"/>
      <c r="CB22" s="115"/>
      <c r="CC22" s="115"/>
      <c r="CD22" s="115"/>
      <c r="CE22" s="115"/>
      <c r="CF22" s="115"/>
      <c r="CG22" s="115"/>
      <c r="CH22" s="115"/>
      <c r="CI22" s="115"/>
      <c r="CJ22" s="115"/>
    </row>
    <row r="23" spans="1:89" ht="26.25" customHeight="1" x14ac:dyDescent="0.2">
      <c r="A23" s="114" t="s">
        <v>30</v>
      </c>
      <c r="B23" s="114"/>
      <c r="C23" s="114"/>
      <c r="D23" s="114"/>
      <c r="E23" s="114"/>
      <c r="F23" s="114"/>
      <c r="G23" s="114"/>
      <c r="H23" s="114"/>
      <c r="I23" s="114"/>
      <c r="J23" s="114"/>
      <c r="K23" s="114"/>
      <c r="L23" s="114"/>
      <c r="M23" s="114"/>
      <c r="N23" s="114"/>
      <c r="O23" s="114"/>
      <c r="P23" s="114"/>
      <c r="Q23" s="114"/>
      <c r="R23" s="114"/>
      <c r="S23" s="114"/>
      <c r="T23" s="114"/>
      <c r="U23" s="114"/>
      <c r="V23" s="114"/>
      <c r="W23" s="114"/>
      <c r="X23" s="114"/>
      <c r="Y23" s="114"/>
      <c r="Z23" s="114"/>
      <c r="AA23" s="114"/>
      <c r="AB23" s="114"/>
      <c r="AC23" s="114"/>
      <c r="AD23" s="114"/>
      <c r="AE23" s="114"/>
      <c r="AF23" s="114"/>
      <c r="AG23" s="114"/>
      <c r="AH23" s="114"/>
      <c r="AI23" s="114"/>
      <c r="AJ23" s="114"/>
      <c r="AK23" s="114"/>
      <c r="AL23" s="114"/>
      <c r="AM23" s="114"/>
      <c r="AN23" s="114"/>
      <c r="AO23" s="114"/>
      <c r="AP23" s="114"/>
      <c r="AQ23" s="114"/>
      <c r="AR23" s="114"/>
      <c r="AS23" s="114"/>
      <c r="AT23" s="114"/>
      <c r="AU23" s="114"/>
      <c r="AV23" s="114"/>
      <c r="AW23" s="114"/>
      <c r="AX23" s="114"/>
      <c r="AY23" s="114"/>
      <c r="AZ23" s="114"/>
      <c r="BA23" s="114"/>
      <c r="BB23" s="114"/>
      <c r="BC23" s="114"/>
      <c r="BD23" s="114"/>
      <c r="BE23" s="114"/>
      <c r="BF23" s="114"/>
      <c r="BG23" s="114"/>
      <c r="BH23" s="114"/>
      <c r="BI23" s="114"/>
      <c r="BJ23" s="114"/>
      <c r="BK23" s="114"/>
      <c r="BL23" s="114"/>
      <c r="BM23" s="114"/>
      <c r="BN23" s="114"/>
      <c r="BO23" s="114"/>
      <c r="BP23" s="114"/>
      <c r="BQ23" s="114"/>
      <c r="BR23" s="114"/>
      <c r="BS23" s="114"/>
      <c r="BT23" s="114"/>
      <c r="BU23" s="114"/>
      <c r="BV23" s="114"/>
      <c r="BW23" s="114"/>
      <c r="BX23" s="114"/>
      <c r="BY23" s="114"/>
      <c r="BZ23" s="114"/>
      <c r="CA23" s="114"/>
      <c r="CB23" s="114"/>
      <c r="CC23" s="114"/>
      <c r="CD23" s="114"/>
      <c r="CE23" s="114"/>
      <c r="CF23" s="114"/>
      <c r="CG23" s="114"/>
      <c r="CH23" s="114"/>
      <c r="CI23" s="114"/>
      <c r="CJ23" s="114"/>
    </row>
    <row r="24" spans="1:89" ht="12.75" customHeight="1" x14ac:dyDescent="0.2">
      <c r="A24" s="104"/>
      <c r="B24" s="104"/>
      <c r="C24" s="104"/>
      <c r="D24" s="104"/>
      <c r="E24" s="104"/>
      <c r="F24" s="104"/>
      <c r="G24" s="104"/>
      <c r="H24" s="104"/>
      <c r="I24" s="104"/>
      <c r="J24" s="104"/>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c r="AV24" s="104"/>
      <c r="AW24" s="104"/>
      <c r="AX24" s="104"/>
      <c r="AY24" s="104"/>
      <c r="AZ24" s="104"/>
      <c r="BA24" s="104"/>
      <c r="BB24" s="104"/>
      <c r="BC24" s="104"/>
      <c r="BD24" s="104"/>
      <c r="BE24" s="104"/>
      <c r="BF24" s="104"/>
      <c r="BG24" s="104"/>
      <c r="BH24" s="104"/>
      <c r="BI24" s="104"/>
      <c r="BJ24" s="104"/>
      <c r="BK24" s="104"/>
      <c r="BL24" s="104"/>
      <c r="BM24" s="104"/>
      <c r="BN24" s="104"/>
      <c r="BO24" s="104"/>
      <c r="BP24" s="104"/>
      <c r="BQ24" s="104"/>
      <c r="BR24" s="104"/>
      <c r="BS24" s="104"/>
      <c r="BT24" s="104"/>
      <c r="BU24" s="104"/>
      <c r="BV24" s="104"/>
      <c r="BW24" s="104"/>
      <c r="BX24" s="104"/>
      <c r="BY24" s="104"/>
      <c r="BZ24" s="104"/>
      <c r="CA24" s="104"/>
      <c r="CB24" s="107"/>
    </row>
    <row r="25" spans="1:89" ht="38.25" customHeight="1" x14ac:dyDescent="0.2">
      <c r="A25" s="114" t="s">
        <v>29</v>
      </c>
      <c r="B25" s="114"/>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114"/>
      <c r="AO25" s="114"/>
      <c r="AP25" s="114"/>
      <c r="AQ25" s="114"/>
      <c r="AR25" s="114"/>
      <c r="AS25" s="114"/>
      <c r="AT25" s="114"/>
      <c r="AU25" s="114"/>
      <c r="AV25" s="114"/>
      <c r="AW25" s="114"/>
      <c r="AX25" s="114"/>
      <c r="AY25" s="114"/>
      <c r="AZ25" s="114"/>
      <c r="BA25" s="114"/>
      <c r="BB25" s="114"/>
      <c r="BC25" s="114"/>
      <c r="BD25" s="114"/>
      <c r="BE25" s="114"/>
      <c r="BF25" s="114"/>
      <c r="BG25" s="114"/>
      <c r="BH25" s="114"/>
      <c r="BI25" s="114"/>
      <c r="BJ25" s="114"/>
      <c r="BK25" s="114"/>
      <c r="BL25" s="114"/>
      <c r="BM25" s="114"/>
      <c r="BN25" s="114"/>
      <c r="BO25" s="114"/>
      <c r="BP25" s="114"/>
      <c r="BQ25" s="114"/>
      <c r="BR25" s="114"/>
      <c r="BS25" s="114"/>
      <c r="BT25" s="114"/>
      <c r="BU25" s="114"/>
      <c r="BV25" s="114"/>
      <c r="BW25" s="114"/>
      <c r="BX25" s="114"/>
      <c r="BY25" s="114"/>
      <c r="BZ25" s="114"/>
      <c r="CA25" s="114"/>
      <c r="CB25" s="114"/>
      <c r="CC25" s="114"/>
      <c r="CD25" s="114"/>
      <c r="CE25" s="114"/>
      <c r="CF25" s="114"/>
      <c r="CG25" s="114"/>
      <c r="CH25" s="114"/>
      <c r="CI25" s="114"/>
      <c r="CJ25" s="114"/>
    </row>
    <row r="26" spans="1:89" x14ac:dyDescent="0.2">
      <c r="A26" s="103"/>
      <c r="B26" s="103"/>
      <c r="C26" s="103"/>
      <c r="D26" s="103"/>
      <c r="E26" s="103"/>
      <c r="F26" s="103"/>
      <c r="G26" s="103"/>
      <c r="H26" s="103"/>
      <c r="I26" s="103"/>
      <c r="J26" s="103"/>
      <c r="K26" s="103"/>
      <c r="L26" s="103"/>
      <c r="M26" s="103"/>
      <c r="N26" s="103"/>
      <c r="O26" s="103"/>
      <c r="P26" s="103"/>
      <c r="Q26" s="103"/>
      <c r="R26" s="103"/>
      <c r="S26" s="103"/>
      <c r="T26" s="103"/>
      <c r="U26" s="103"/>
      <c r="V26" s="103"/>
      <c r="W26" s="103"/>
      <c r="X26" s="103"/>
      <c r="Y26" s="103"/>
      <c r="Z26" s="103"/>
      <c r="AA26" s="103"/>
      <c r="AB26" s="103"/>
      <c r="AC26" s="103"/>
      <c r="AD26" s="103"/>
      <c r="AE26" s="103"/>
      <c r="AF26" s="103"/>
      <c r="AG26" s="103"/>
      <c r="AH26" s="103"/>
      <c r="AI26" s="103"/>
      <c r="AJ26" s="103"/>
      <c r="AK26" s="103"/>
      <c r="AL26" s="103"/>
      <c r="AM26" s="103"/>
      <c r="AN26" s="103"/>
      <c r="AO26" s="103"/>
      <c r="AP26" s="103"/>
      <c r="AQ26" s="103"/>
      <c r="AR26" s="103"/>
      <c r="AS26" s="103"/>
      <c r="AT26" s="103"/>
      <c r="AU26" s="103"/>
      <c r="AV26" s="103"/>
      <c r="AW26" s="103"/>
      <c r="AX26" s="103"/>
      <c r="AY26" s="103"/>
      <c r="AZ26" s="103"/>
      <c r="BA26" s="103"/>
      <c r="BB26" s="103"/>
      <c r="BC26" s="103"/>
      <c r="BD26" s="103"/>
      <c r="BE26" s="103"/>
      <c r="BF26" s="103"/>
      <c r="BG26" s="103"/>
      <c r="BH26" s="103"/>
      <c r="BI26" s="103"/>
      <c r="BJ26" s="103"/>
      <c r="BK26" s="103"/>
      <c r="BL26" s="103"/>
      <c r="BM26" s="103"/>
      <c r="BN26" s="103"/>
      <c r="BO26" s="103"/>
      <c r="BP26" s="103"/>
      <c r="BQ26" s="103"/>
      <c r="BR26" s="103"/>
      <c r="BS26" s="103"/>
      <c r="BT26" s="103"/>
      <c r="BU26" s="103"/>
      <c r="BV26" s="103"/>
      <c r="BW26" s="103"/>
      <c r="BX26" s="103"/>
      <c r="BY26" s="103"/>
      <c r="BZ26" s="103"/>
      <c r="CA26" s="103"/>
      <c r="CE26" s="106"/>
      <c r="CF26" s="106"/>
      <c r="CG26" s="106"/>
    </row>
    <row r="27" spans="1:89" x14ac:dyDescent="0.2">
      <c r="B27" s="81"/>
      <c r="C27" s="81"/>
      <c r="D27" s="81"/>
      <c r="E27" s="81"/>
      <c r="F27" s="81"/>
      <c r="G27" s="81"/>
      <c r="H27" s="81"/>
      <c r="I27" s="81"/>
      <c r="J27" s="81"/>
      <c r="K27" s="81"/>
      <c r="L27" s="81"/>
      <c r="M27" s="81"/>
      <c r="N27" s="81"/>
      <c r="O27" s="81"/>
      <c r="P27" s="81"/>
      <c r="Q27" s="81"/>
      <c r="R27" s="81"/>
      <c r="S27" s="81"/>
      <c r="T27" s="81"/>
      <c r="U27" s="81"/>
      <c r="V27" s="81"/>
      <c r="W27" s="81"/>
      <c r="X27" s="81"/>
      <c r="Y27" s="81"/>
      <c r="Z27" s="81"/>
      <c r="AA27" s="81"/>
      <c r="AB27" s="81"/>
      <c r="AC27" s="81"/>
      <c r="AD27" s="81"/>
      <c r="AE27" s="81"/>
      <c r="AF27" s="81"/>
      <c r="AG27" s="81"/>
      <c r="AH27" s="81"/>
      <c r="AI27" s="81"/>
      <c r="AJ27" s="81"/>
      <c r="AK27" s="81"/>
      <c r="AL27" s="81"/>
      <c r="AM27" s="81"/>
      <c r="AN27" s="81"/>
      <c r="AO27" s="81"/>
      <c r="AP27" s="81"/>
      <c r="AQ27" s="81"/>
      <c r="AR27" s="81"/>
      <c r="AS27" s="81"/>
      <c r="AT27" s="81"/>
      <c r="AU27" s="81"/>
      <c r="AV27" s="81"/>
      <c r="AW27" s="81"/>
      <c r="AX27" s="81"/>
      <c r="AY27" s="81"/>
      <c r="AZ27" s="81"/>
      <c r="BA27" s="81"/>
      <c r="BB27" s="81"/>
      <c r="BC27" s="81"/>
      <c r="BD27" s="81"/>
      <c r="BE27" s="81"/>
      <c r="BF27" s="81"/>
      <c r="BG27" s="81"/>
      <c r="BH27" s="81"/>
      <c r="BI27" s="81"/>
      <c r="BJ27" s="81"/>
      <c r="BK27" s="81"/>
      <c r="BL27" s="81"/>
      <c r="CG27" s="112" t="s">
        <v>26</v>
      </c>
      <c r="CH27" s="112"/>
      <c r="CI27" s="112"/>
      <c r="CJ27" s="112"/>
    </row>
    <row r="28" spans="1:89" x14ac:dyDescent="0.2">
      <c r="A28" s="92">
        <v>44943</v>
      </c>
      <c r="BK28" s="106"/>
      <c r="BL28" s="106"/>
      <c r="BM28" s="106"/>
      <c r="BN28" s="106"/>
      <c r="BO28" s="106"/>
      <c r="BR28" s="106"/>
      <c r="BS28" s="105"/>
      <c r="BT28" s="105"/>
      <c r="BU28" s="105"/>
      <c r="BY28" s="106"/>
      <c r="BZ28" s="106"/>
      <c r="CA28" s="106"/>
      <c r="CB28" s="106"/>
      <c r="CC28" s="106"/>
      <c r="CG28" s="112" t="s">
        <v>27</v>
      </c>
      <c r="CH28" s="112"/>
      <c r="CI28" s="112"/>
      <c r="CJ28" s="112"/>
      <c r="CK28" s="106"/>
    </row>
    <row r="29" spans="1:89" x14ac:dyDescent="0.2">
      <c r="BK29" s="106"/>
      <c r="BL29" s="106"/>
      <c r="BM29" s="106"/>
      <c r="BN29" s="106"/>
      <c r="BO29" s="106"/>
      <c r="BR29" s="106"/>
      <c r="BS29" s="105"/>
      <c r="BT29" s="105"/>
      <c r="BU29" s="105"/>
      <c r="BY29" s="106"/>
      <c r="BZ29" s="106"/>
      <c r="CA29" s="106"/>
      <c r="CB29" s="106"/>
      <c r="CC29" s="106"/>
    </row>
    <row r="30" spans="1:89" x14ac:dyDescent="0.2">
      <c r="A30" s="46"/>
    </row>
    <row r="31" spans="1:89" x14ac:dyDescent="0.2">
      <c r="A31" s="80"/>
    </row>
    <row r="38" spans="1:43" x14ac:dyDescent="0.2">
      <c r="A38" s="1"/>
      <c r="B38" s="1"/>
      <c r="C38" s="1"/>
      <c r="D38" s="1"/>
      <c r="E38" s="1"/>
      <c r="F38" s="1"/>
      <c r="G38" s="1"/>
      <c r="H38" s="1"/>
      <c r="I38" s="1"/>
      <c r="J38" s="1"/>
      <c r="K38" s="1"/>
      <c r="L38" s="1"/>
      <c r="M38" s="1"/>
      <c r="N38" s="1"/>
    </row>
    <row r="39" spans="1:43" x14ac:dyDescent="0.2">
      <c r="A39" s="1"/>
      <c r="B39" s="1"/>
      <c r="C39" s="1"/>
      <c r="D39" s="1"/>
      <c r="E39" s="1"/>
      <c r="F39" s="1"/>
      <c r="G39" s="1"/>
      <c r="H39" s="1"/>
      <c r="I39" s="1"/>
      <c r="J39" s="1"/>
      <c r="K39" s="1"/>
      <c r="L39" s="1"/>
      <c r="M39" s="1"/>
      <c r="N39" s="1"/>
    </row>
    <row r="40" spans="1:43" ht="15" x14ac:dyDescent="0.25">
      <c r="A40" s="8"/>
      <c r="B40" s="8"/>
      <c r="C40" s="9"/>
      <c r="D40" s="9"/>
      <c r="E40" s="1"/>
      <c r="F40" s="1"/>
      <c r="G40" s="1"/>
      <c r="H40" s="1"/>
      <c r="I40" s="1"/>
      <c r="J40" s="1"/>
      <c r="K40" s="1"/>
      <c r="L40" s="1"/>
      <c r="M40" s="1"/>
      <c r="N40" s="1"/>
    </row>
    <row r="41" spans="1:43" ht="15" x14ac:dyDescent="0.25">
      <c r="A41" s="8"/>
      <c r="B41" s="1"/>
      <c r="C41" s="1"/>
      <c r="D41" s="1"/>
      <c r="E41" s="1"/>
      <c r="F41" s="1"/>
      <c r="G41" s="1"/>
      <c r="H41" s="1"/>
      <c r="I41" s="1"/>
      <c r="J41" s="1"/>
      <c r="K41" s="1"/>
      <c r="L41" s="1"/>
      <c r="M41" s="1"/>
      <c r="N41" s="1"/>
    </row>
    <row r="42" spans="1:43" x14ac:dyDescent="0.2">
      <c r="A42" s="1"/>
      <c r="B42" s="1"/>
      <c r="C42" s="1"/>
      <c r="D42" s="1"/>
      <c r="E42" s="1"/>
      <c r="F42" s="1"/>
      <c r="G42" s="1"/>
      <c r="H42" s="1"/>
      <c r="I42" s="1"/>
      <c r="J42" s="1"/>
      <c r="K42" s="1"/>
      <c r="L42" s="1"/>
      <c r="M42" s="1"/>
      <c r="N42" s="1"/>
    </row>
    <row r="43" spans="1:43" x14ac:dyDescent="0.2">
      <c r="A43" s="1"/>
      <c r="B43" s="1"/>
      <c r="C43" s="1"/>
      <c r="D43" s="1"/>
      <c r="E43" s="1"/>
      <c r="F43" s="1"/>
      <c r="G43" s="1"/>
      <c r="H43" s="1"/>
      <c r="I43" s="1"/>
      <c r="J43" s="1"/>
      <c r="K43" s="1"/>
      <c r="L43" s="1"/>
      <c r="M43" s="1"/>
      <c r="N43" s="1"/>
    </row>
    <row r="44" spans="1:43" ht="15" x14ac:dyDescent="0.25">
      <c r="A44" s="6"/>
      <c r="B44" s="4"/>
      <c r="C44" s="4"/>
      <c r="D44" s="4"/>
      <c r="E44" s="5"/>
      <c r="F44" s="4"/>
      <c r="G44" s="4"/>
      <c r="H44" s="3"/>
      <c r="I44" s="9"/>
      <c r="J44" s="3"/>
      <c r="K44" s="4"/>
      <c r="L44" s="4"/>
      <c r="M44" s="4"/>
      <c r="N44" s="3"/>
      <c r="O44" s="4"/>
      <c r="P44" s="4"/>
      <c r="Q44" s="4"/>
      <c r="R44" s="4"/>
      <c r="S44" s="4"/>
      <c r="T44" s="1"/>
      <c r="U44" s="1"/>
      <c r="V44" s="1"/>
      <c r="W44" s="1"/>
      <c r="X44" s="1"/>
      <c r="Y44" s="1"/>
      <c r="Z44" s="1"/>
      <c r="AA44" s="1"/>
      <c r="AB44" s="1"/>
      <c r="AD44" s="8"/>
      <c r="AE44" s="8"/>
      <c r="AF44" s="9"/>
      <c r="AG44" s="9"/>
      <c r="AH44" s="1"/>
      <c r="AI44" s="1"/>
      <c r="AJ44" s="1"/>
      <c r="AK44" s="1"/>
      <c r="AL44" s="1"/>
      <c r="AM44" s="1"/>
    </row>
    <row r="45" spans="1:43" ht="15" x14ac:dyDescent="0.25">
      <c r="A45" s="6"/>
      <c r="B45" s="5"/>
      <c r="C45" s="4"/>
      <c r="D45" s="4"/>
      <c r="E45" s="5"/>
      <c r="F45" s="4"/>
      <c r="G45" s="4"/>
      <c r="H45" s="5"/>
      <c r="I45" s="4"/>
      <c r="J45" s="4"/>
      <c r="K45" s="5"/>
      <c r="L45" s="4"/>
      <c r="M45" s="4"/>
      <c r="N45" s="5"/>
      <c r="O45" s="4"/>
      <c r="P45" s="4"/>
      <c r="Q45" s="5"/>
      <c r="R45" s="4"/>
      <c r="S45" s="4"/>
      <c r="T45" s="5"/>
      <c r="U45" s="4"/>
      <c r="V45" s="4"/>
      <c r="W45" s="5"/>
      <c r="X45" s="4"/>
      <c r="Y45" s="4"/>
      <c r="Z45" s="5"/>
      <c r="AA45" s="4"/>
      <c r="AB45" s="4"/>
      <c r="AD45" s="8"/>
      <c r="AE45" s="1"/>
      <c r="AF45" s="1"/>
      <c r="AG45" s="1"/>
      <c r="AH45" s="1"/>
      <c r="AI45" s="1"/>
      <c r="AJ45" s="1"/>
      <c r="AK45" s="1"/>
      <c r="AL45" s="1"/>
      <c r="AM45" s="1"/>
    </row>
    <row r="46" spans="1:43" x14ac:dyDescent="0.2">
      <c r="A46" s="4"/>
      <c r="B46" s="6"/>
      <c r="C46" s="6"/>
      <c r="D46" s="6"/>
      <c r="E46" s="6"/>
      <c r="F46" s="6"/>
      <c r="G46" s="6"/>
      <c r="H46" s="6"/>
      <c r="I46" s="6"/>
      <c r="J46" s="6"/>
      <c r="K46" s="6"/>
      <c r="L46" s="6"/>
      <c r="M46" s="6"/>
      <c r="N46" s="6"/>
      <c r="O46" s="6"/>
      <c r="P46" s="6"/>
      <c r="Q46" s="6"/>
      <c r="R46" s="6"/>
      <c r="S46" s="6"/>
      <c r="T46" s="6"/>
      <c r="U46" s="6"/>
      <c r="V46" s="6"/>
      <c r="W46" s="6"/>
      <c r="X46" s="6"/>
      <c r="Y46" s="6"/>
      <c r="Z46" s="6"/>
      <c r="AA46" s="6"/>
      <c r="AB46" s="6"/>
      <c r="AD46" s="1"/>
      <c r="AE46" s="1"/>
      <c r="AF46" s="1"/>
      <c r="AG46" s="1"/>
      <c r="AH46" s="1"/>
      <c r="AI46" s="1"/>
      <c r="AJ46" s="1"/>
      <c r="AK46" s="1"/>
      <c r="AL46" s="1"/>
      <c r="AM46" s="1"/>
    </row>
    <row r="47" spans="1:43" x14ac:dyDescent="0.2">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D47" s="1"/>
      <c r="AE47" s="1"/>
      <c r="AF47" s="1"/>
      <c r="AG47" s="1"/>
      <c r="AH47" s="1"/>
      <c r="AI47" s="1"/>
      <c r="AJ47" s="1"/>
      <c r="AK47" s="1"/>
      <c r="AL47" s="1"/>
      <c r="AM47" s="1"/>
    </row>
    <row r="48" spans="1:43" x14ac:dyDescent="0.2">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D48" s="6"/>
      <c r="AE48" s="4"/>
      <c r="AF48" s="4"/>
      <c r="AG48" s="4"/>
      <c r="AH48" s="5"/>
      <c r="AI48" s="4"/>
      <c r="AJ48" s="4"/>
      <c r="AK48" s="3"/>
      <c r="AL48" s="4"/>
      <c r="AM48" s="4"/>
      <c r="AN48" s="3"/>
      <c r="AO48" s="3"/>
      <c r="AP48" s="3"/>
      <c r="AQ48" s="3"/>
    </row>
    <row r="49" spans="1:43" x14ac:dyDescent="0.2">
      <c r="A49" s="4"/>
      <c r="B49" s="7"/>
      <c r="C49" s="4"/>
      <c r="D49" s="4"/>
      <c r="E49" s="7"/>
      <c r="F49" s="4"/>
      <c r="G49" s="4"/>
      <c r="H49" s="7"/>
      <c r="I49" s="4"/>
      <c r="J49" s="4"/>
      <c r="K49" s="7"/>
      <c r="L49" s="4"/>
      <c r="M49" s="4"/>
      <c r="N49" s="7"/>
      <c r="O49" s="4"/>
      <c r="P49" s="4"/>
      <c r="Q49" s="7"/>
      <c r="R49" s="4"/>
      <c r="S49" s="4"/>
      <c r="T49" s="7"/>
      <c r="U49" s="4"/>
      <c r="V49" s="4"/>
      <c r="W49" s="7"/>
      <c r="X49" s="4"/>
      <c r="Y49" s="4"/>
      <c r="Z49" s="7"/>
      <c r="AA49" s="4"/>
      <c r="AB49" s="4"/>
      <c r="AD49" s="6"/>
      <c r="AE49" s="5"/>
      <c r="AF49" s="4"/>
      <c r="AG49" s="4"/>
      <c r="AH49" s="5"/>
      <c r="AI49" s="4"/>
      <c r="AJ49" s="4"/>
      <c r="AK49" s="5"/>
      <c r="AL49" s="4"/>
      <c r="AM49" s="4"/>
      <c r="AN49" s="5"/>
      <c r="AO49" s="5"/>
      <c r="AP49" s="5"/>
      <c r="AQ49" s="5"/>
    </row>
    <row r="50" spans="1:43" x14ac:dyDescent="0.2">
      <c r="A50" s="4"/>
      <c r="B50" s="7"/>
      <c r="C50" s="4"/>
      <c r="D50" s="4"/>
      <c r="E50" s="7"/>
      <c r="F50" s="4"/>
      <c r="G50" s="4"/>
      <c r="H50" s="4"/>
      <c r="I50" s="4"/>
      <c r="J50" s="4"/>
      <c r="K50" s="4"/>
      <c r="L50" s="4"/>
      <c r="M50" s="4"/>
      <c r="N50" s="7"/>
      <c r="O50" s="4"/>
      <c r="P50" s="4"/>
      <c r="Q50" s="7"/>
      <c r="R50" s="4"/>
      <c r="S50" s="4"/>
      <c r="T50" s="7"/>
      <c r="U50" s="4"/>
      <c r="V50" s="4"/>
      <c r="W50" s="4"/>
      <c r="X50" s="4"/>
      <c r="Y50" s="4"/>
      <c r="Z50" s="4"/>
      <c r="AA50" s="4"/>
      <c r="AB50" s="4"/>
      <c r="AD50" s="4"/>
      <c r="AE50" s="6"/>
      <c r="AF50" s="6"/>
      <c r="AG50" s="6"/>
      <c r="AH50" s="6"/>
      <c r="AI50" s="6"/>
      <c r="AJ50" s="6"/>
      <c r="AK50" s="6"/>
      <c r="AL50" s="6"/>
      <c r="AM50" s="6"/>
      <c r="AN50" s="6"/>
      <c r="AO50" s="6"/>
      <c r="AP50" s="6"/>
      <c r="AQ50" s="6"/>
    </row>
    <row r="51" spans="1:43" x14ac:dyDescent="0.2">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D51" s="4"/>
      <c r="AE51" s="4"/>
      <c r="AF51" s="4"/>
      <c r="AG51" s="4"/>
      <c r="AH51" s="4"/>
      <c r="AI51" s="4"/>
      <c r="AJ51" s="4"/>
      <c r="AK51" s="4"/>
      <c r="AL51" s="4"/>
      <c r="AM51" s="4"/>
      <c r="AN51" s="4"/>
      <c r="AO51" s="4"/>
      <c r="AP51" s="4"/>
      <c r="AQ51" s="4"/>
    </row>
    <row r="52" spans="1:43" x14ac:dyDescent="0.2">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D52" s="4"/>
      <c r="AE52" s="4"/>
      <c r="AF52" s="4"/>
      <c r="AG52" s="4"/>
      <c r="AH52" s="4"/>
      <c r="AI52" s="4"/>
      <c r="AJ52" s="4"/>
      <c r="AK52" s="4"/>
      <c r="AL52" s="4"/>
      <c r="AM52" s="4"/>
      <c r="AN52" s="4"/>
      <c r="AO52" s="4"/>
      <c r="AP52" s="4"/>
      <c r="AQ52" s="4"/>
    </row>
    <row r="53" spans="1:43" x14ac:dyDescent="0.2">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D53" s="4"/>
      <c r="AE53" s="7"/>
      <c r="AF53" s="4"/>
      <c r="AG53" s="4"/>
      <c r="AH53" s="7"/>
      <c r="AI53" s="4"/>
      <c r="AJ53" s="4"/>
      <c r="AK53" s="7"/>
      <c r="AL53" s="4"/>
      <c r="AM53" s="4"/>
      <c r="AN53" s="7"/>
      <c r="AO53" s="7"/>
      <c r="AP53" s="7"/>
      <c r="AQ53" s="7"/>
    </row>
    <row r="54" spans="1:43" x14ac:dyDescent="0.2">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D54" s="4"/>
      <c r="AE54" s="7"/>
      <c r="AF54" s="4"/>
      <c r="AG54" s="4"/>
      <c r="AH54" s="7"/>
      <c r="AI54" s="4"/>
      <c r="AJ54" s="4"/>
      <c r="AK54" s="4"/>
      <c r="AL54" s="4"/>
      <c r="AM54" s="4"/>
      <c r="AN54" s="7"/>
      <c r="AO54" s="7"/>
      <c r="AP54" s="7"/>
      <c r="AQ54" s="7"/>
    </row>
    <row r="55" spans="1:43" x14ac:dyDescent="0.2">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D55" s="4"/>
      <c r="AE55" s="4"/>
      <c r="AF55" s="4"/>
      <c r="AG55" s="4"/>
      <c r="AH55" s="4"/>
      <c r="AI55" s="4"/>
      <c r="AJ55" s="4"/>
      <c r="AK55" s="4"/>
      <c r="AL55" s="4"/>
      <c r="AM55" s="4"/>
      <c r="AN55" s="4"/>
      <c r="AO55" s="4"/>
      <c r="AP55" s="4"/>
      <c r="AQ55" s="4"/>
    </row>
    <row r="56" spans="1:43" x14ac:dyDescent="0.2">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D56" s="4"/>
      <c r="AE56" s="4"/>
      <c r="AF56" s="4"/>
      <c r="AG56" s="4"/>
      <c r="AH56" s="4"/>
      <c r="AI56" s="4"/>
      <c r="AJ56" s="4"/>
      <c r="AK56" s="4"/>
      <c r="AL56" s="4"/>
      <c r="AM56" s="4"/>
      <c r="AN56" s="4"/>
      <c r="AO56" s="4"/>
      <c r="AP56" s="4"/>
      <c r="AQ56" s="4"/>
    </row>
    <row r="57" spans="1:43" x14ac:dyDescent="0.2">
      <c r="A57" s="4"/>
      <c r="B57" s="7"/>
      <c r="C57" s="4"/>
      <c r="D57" s="4"/>
      <c r="E57" s="7"/>
      <c r="F57" s="4"/>
      <c r="G57" s="4"/>
      <c r="H57" s="7"/>
      <c r="I57" s="4"/>
      <c r="J57" s="4"/>
      <c r="K57" s="7"/>
      <c r="L57" s="4"/>
      <c r="M57" s="4"/>
      <c r="N57" s="7"/>
      <c r="O57" s="4"/>
      <c r="P57" s="4"/>
      <c r="Q57" s="7"/>
      <c r="R57" s="4"/>
      <c r="S57" s="4"/>
      <c r="T57" s="7"/>
      <c r="U57" s="4"/>
      <c r="V57" s="4"/>
      <c r="W57" s="7"/>
      <c r="X57" s="4"/>
      <c r="Y57" s="4"/>
      <c r="Z57" s="7"/>
      <c r="AA57" s="4"/>
      <c r="AB57" s="4"/>
      <c r="AD57" s="4"/>
      <c r="AE57" s="4"/>
      <c r="AF57" s="4"/>
      <c r="AG57" s="4"/>
      <c r="AH57" s="4"/>
      <c r="AI57" s="4"/>
      <c r="AJ57" s="4"/>
      <c r="AK57" s="4"/>
      <c r="AL57" s="4"/>
      <c r="AM57" s="4"/>
      <c r="AN57" s="4"/>
      <c r="AO57" s="4"/>
      <c r="AP57" s="4"/>
      <c r="AQ57" s="4"/>
    </row>
    <row r="58" spans="1:43" x14ac:dyDescent="0.2">
      <c r="A58" s="4"/>
      <c r="B58" s="7"/>
      <c r="C58" s="4"/>
      <c r="D58" s="4"/>
      <c r="E58" s="7"/>
      <c r="F58" s="4"/>
      <c r="G58" s="4"/>
      <c r="H58" s="4"/>
      <c r="I58" s="4"/>
      <c r="J58" s="4"/>
      <c r="K58" s="4"/>
      <c r="L58" s="4"/>
      <c r="M58" s="4"/>
      <c r="N58" s="7"/>
      <c r="O58" s="4"/>
      <c r="P58" s="4"/>
      <c r="Q58" s="7"/>
      <c r="R58" s="4"/>
      <c r="S58" s="4"/>
      <c r="T58" s="7"/>
      <c r="U58" s="4"/>
      <c r="V58" s="4"/>
      <c r="W58" s="4"/>
      <c r="X58" s="4"/>
      <c r="Y58" s="4"/>
      <c r="Z58" s="4"/>
      <c r="AA58" s="4"/>
      <c r="AB58" s="4"/>
      <c r="AD58" s="4"/>
      <c r="AE58" s="4"/>
      <c r="AF58" s="4"/>
      <c r="AG58" s="4"/>
      <c r="AH58" s="4"/>
      <c r="AI58" s="4"/>
      <c r="AJ58" s="4"/>
      <c r="AK58" s="4"/>
      <c r="AL58" s="4"/>
      <c r="AM58" s="4"/>
      <c r="AN58" s="4"/>
      <c r="AO58" s="4"/>
      <c r="AP58" s="4"/>
      <c r="AQ58" s="4"/>
    </row>
    <row r="59" spans="1:43" x14ac:dyDescent="0.2">
      <c r="A59" s="4"/>
      <c r="B59" s="7"/>
      <c r="C59" s="7"/>
      <c r="D59" s="7"/>
      <c r="E59" s="4"/>
      <c r="F59" s="4"/>
      <c r="G59" s="4"/>
      <c r="H59" s="4"/>
      <c r="I59" s="4"/>
      <c r="J59" s="4"/>
      <c r="K59" s="4"/>
      <c r="L59" s="4"/>
      <c r="M59" s="4"/>
      <c r="N59" s="4"/>
      <c r="O59" s="4"/>
      <c r="P59" s="4"/>
      <c r="Q59" s="4"/>
      <c r="R59" s="4"/>
      <c r="S59" s="4"/>
      <c r="T59" s="4"/>
      <c r="U59" s="4"/>
      <c r="V59" s="4"/>
      <c r="W59" s="4"/>
      <c r="X59" s="4"/>
      <c r="Y59" s="4"/>
      <c r="Z59" s="4"/>
      <c r="AA59" s="4"/>
      <c r="AB59" s="4"/>
      <c r="AD59" s="4"/>
      <c r="AE59" s="4"/>
      <c r="AF59" s="4"/>
      <c r="AG59" s="4"/>
      <c r="AH59" s="4"/>
      <c r="AI59" s="4"/>
      <c r="AJ59" s="4"/>
      <c r="AK59" s="4"/>
      <c r="AL59" s="4"/>
      <c r="AM59" s="4"/>
      <c r="AN59" s="4"/>
      <c r="AO59" s="4"/>
      <c r="AP59" s="4"/>
      <c r="AQ59" s="4"/>
    </row>
    <row r="60" spans="1:43" x14ac:dyDescent="0.2">
      <c r="A60" s="10"/>
      <c r="B60" s="7"/>
      <c r="C60" s="7"/>
      <c r="D60" s="7"/>
      <c r="E60" s="4"/>
      <c r="F60" s="4"/>
      <c r="G60" s="4"/>
      <c r="H60" s="5"/>
      <c r="I60" s="5"/>
      <c r="J60" s="5"/>
      <c r="K60" s="5"/>
      <c r="L60" s="5"/>
      <c r="M60" s="5"/>
      <c r="N60" s="4"/>
      <c r="O60" s="4"/>
      <c r="P60" s="4"/>
      <c r="Q60" s="4"/>
      <c r="R60" s="4"/>
      <c r="S60" s="4"/>
      <c r="T60" s="4"/>
      <c r="U60" s="4"/>
      <c r="V60" s="4"/>
      <c r="W60" s="4"/>
      <c r="X60" s="4"/>
      <c r="Y60" s="4"/>
      <c r="Z60" s="4"/>
      <c r="AA60" s="4"/>
      <c r="AB60" s="4"/>
      <c r="AD60" s="4"/>
      <c r="AE60" s="4"/>
      <c r="AF60" s="4"/>
      <c r="AG60" s="4"/>
      <c r="AH60" s="4"/>
      <c r="AI60" s="4"/>
      <c r="AJ60" s="4"/>
      <c r="AK60" s="4"/>
      <c r="AL60" s="4"/>
      <c r="AM60" s="4"/>
      <c r="AN60" s="4"/>
      <c r="AO60" s="4"/>
      <c r="AP60" s="4"/>
      <c r="AQ60" s="4"/>
    </row>
    <row r="61" spans="1:43" x14ac:dyDescent="0.2">
      <c r="A61" s="1"/>
      <c r="B61" s="1"/>
      <c r="C61" s="1"/>
      <c r="D61" s="1"/>
      <c r="E61" s="1"/>
      <c r="F61" s="1"/>
      <c r="G61" s="1"/>
      <c r="H61" s="1"/>
      <c r="I61" s="1"/>
      <c r="J61" s="1"/>
      <c r="K61" s="1"/>
      <c r="L61" s="1"/>
      <c r="M61" s="1"/>
      <c r="N61" s="1"/>
      <c r="AD61" s="4"/>
      <c r="AE61" s="7"/>
      <c r="AF61" s="4"/>
      <c r="AG61" s="4"/>
      <c r="AH61" s="7"/>
      <c r="AI61" s="4"/>
      <c r="AJ61" s="4"/>
      <c r="AK61" s="7"/>
      <c r="AL61" s="4"/>
      <c r="AM61" s="4"/>
      <c r="AN61" s="7"/>
      <c r="AO61" s="7"/>
      <c r="AP61" s="7"/>
      <c r="AQ61" s="7"/>
    </row>
    <row r="62" spans="1:43" x14ac:dyDescent="0.2">
      <c r="A62" s="1"/>
      <c r="B62" s="1"/>
      <c r="C62" s="1"/>
      <c r="D62" s="1"/>
      <c r="E62" s="1"/>
      <c r="F62" s="1"/>
      <c r="G62" s="1"/>
      <c r="H62" s="1"/>
      <c r="I62" s="1"/>
      <c r="J62" s="1"/>
      <c r="K62" s="1"/>
      <c r="L62" s="1"/>
      <c r="M62" s="1"/>
      <c r="N62" s="1"/>
      <c r="AD62" s="4"/>
      <c r="AE62" s="7"/>
      <c r="AF62" s="4"/>
      <c r="AG62" s="4"/>
      <c r="AH62" s="7"/>
      <c r="AI62" s="4"/>
      <c r="AJ62" s="4"/>
      <c r="AK62" s="4"/>
      <c r="AL62" s="4"/>
      <c r="AM62" s="4"/>
      <c r="AN62" s="7"/>
      <c r="AO62" s="7"/>
      <c r="AP62" s="7"/>
      <c r="AQ62" s="7"/>
    </row>
    <row r="63" spans="1:43" x14ac:dyDescent="0.2">
      <c r="A63" s="1"/>
      <c r="B63" s="1"/>
      <c r="C63" s="1"/>
      <c r="D63" s="1"/>
      <c r="E63" s="1"/>
      <c r="F63" s="1"/>
      <c r="G63" s="1"/>
      <c r="H63" s="1"/>
      <c r="I63" s="1"/>
      <c r="J63" s="1"/>
      <c r="K63" s="1"/>
      <c r="L63" s="1"/>
      <c r="M63" s="1"/>
      <c r="N63" s="1"/>
      <c r="AD63" s="4"/>
      <c r="AE63" s="7"/>
      <c r="AF63" s="7"/>
      <c r="AG63" s="7"/>
      <c r="AH63" s="4"/>
      <c r="AI63" s="4"/>
      <c r="AJ63" s="4"/>
      <c r="AK63" s="4"/>
      <c r="AL63" s="4"/>
      <c r="AM63" s="4"/>
      <c r="AN63" s="4"/>
      <c r="AO63" s="4"/>
      <c r="AP63" s="4"/>
      <c r="AQ63" s="4"/>
    </row>
    <row r="64" spans="1:43" x14ac:dyDescent="0.2">
      <c r="A64" s="1"/>
      <c r="B64" s="1"/>
      <c r="C64" s="1"/>
      <c r="D64" s="1"/>
      <c r="E64" s="1"/>
      <c r="F64" s="1"/>
      <c r="G64" s="1"/>
      <c r="H64" s="1"/>
      <c r="I64" s="1"/>
      <c r="J64" s="1"/>
      <c r="K64" s="1"/>
      <c r="L64" s="1"/>
      <c r="M64" s="1"/>
      <c r="N64" s="1"/>
      <c r="AD64" s="10"/>
      <c r="AE64" s="7"/>
      <c r="AF64" s="7"/>
      <c r="AG64" s="7"/>
      <c r="AH64" s="4"/>
      <c r="AI64" s="4"/>
      <c r="AJ64" s="4"/>
      <c r="AK64" s="5"/>
      <c r="AL64" s="5"/>
      <c r="AM64" s="5"/>
      <c r="AN64" s="4"/>
      <c r="AO64" s="4"/>
      <c r="AP64" s="4"/>
      <c r="AQ64" s="4"/>
    </row>
    <row r="65" spans="1:39" x14ac:dyDescent="0.2">
      <c r="A65" s="1"/>
      <c r="B65" s="1"/>
      <c r="C65" s="1"/>
      <c r="D65" s="1"/>
      <c r="E65" s="1"/>
      <c r="F65" s="1"/>
      <c r="G65" s="1"/>
      <c r="H65" s="1"/>
      <c r="I65" s="1"/>
      <c r="J65" s="1"/>
      <c r="K65" s="1"/>
      <c r="L65" s="1"/>
      <c r="M65" s="1"/>
      <c r="N65" s="1"/>
      <c r="AD65" s="1"/>
      <c r="AE65" s="1"/>
      <c r="AF65" s="1"/>
      <c r="AG65" s="1"/>
      <c r="AH65" s="1"/>
      <c r="AI65" s="1"/>
      <c r="AJ65" s="1"/>
      <c r="AK65" s="1"/>
      <c r="AL65" s="1"/>
      <c r="AM65" s="1"/>
    </row>
    <row r="66" spans="1:39" x14ac:dyDescent="0.2">
      <c r="AD66" s="1"/>
      <c r="AE66" s="1"/>
      <c r="AF66" s="1"/>
      <c r="AG66" s="1"/>
      <c r="AH66" s="1"/>
      <c r="AI66" s="1"/>
      <c r="AJ66" s="1"/>
      <c r="AK66" s="1"/>
      <c r="AL66" s="1"/>
      <c r="AM66" s="1"/>
    </row>
    <row r="67" spans="1:39" x14ac:dyDescent="0.2">
      <c r="AD67" s="1"/>
      <c r="AE67" s="1"/>
      <c r="AF67" s="1"/>
      <c r="AG67" s="1"/>
      <c r="AH67" s="1"/>
      <c r="AI67" s="1"/>
      <c r="AJ67" s="1"/>
      <c r="AK67" s="1"/>
      <c r="AL67" s="1"/>
      <c r="AM67" s="1"/>
    </row>
    <row r="68" spans="1:39" x14ac:dyDescent="0.2">
      <c r="AD68" s="1"/>
      <c r="AE68" s="1"/>
      <c r="AF68" s="1"/>
      <c r="AG68" s="1"/>
      <c r="AH68" s="1"/>
      <c r="AI68" s="1"/>
      <c r="AJ68" s="1"/>
      <c r="AK68" s="1"/>
      <c r="AL68" s="1"/>
      <c r="AM68" s="1"/>
    </row>
    <row r="69" spans="1:39" x14ac:dyDescent="0.2">
      <c r="AD69" s="1"/>
      <c r="AE69" s="1"/>
      <c r="AF69" s="1"/>
      <c r="AG69" s="1"/>
      <c r="AH69" s="1"/>
      <c r="AI69" s="1"/>
      <c r="AJ69" s="1"/>
      <c r="AK69" s="1"/>
      <c r="AL69" s="1"/>
      <c r="AM69" s="1"/>
    </row>
    <row r="70" spans="1:39" x14ac:dyDescent="0.2">
      <c r="AD70" s="1"/>
      <c r="AE70" s="1"/>
      <c r="AF70" s="1"/>
      <c r="AG70" s="1"/>
      <c r="AH70" s="1"/>
      <c r="AI70" s="1"/>
      <c r="AJ70" s="1"/>
      <c r="AK70" s="1"/>
      <c r="AL70" s="1"/>
      <c r="AM70" s="1"/>
    </row>
  </sheetData>
  <mergeCells count="37">
    <mergeCell ref="A25:CJ25"/>
    <mergeCell ref="CG27:CJ27"/>
    <mergeCell ref="CG28:CJ28"/>
    <mergeCell ref="B3:CJ3"/>
    <mergeCell ref="A1:CJ1"/>
    <mergeCell ref="A21:CJ21"/>
    <mergeCell ref="A22:CJ22"/>
    <mergeCell ref="A23:CJ23"/>
    <mergeCell ref="BP4:BR4"/>
    <mergeCell ref="BM4:BO4"/>
    <mergeCell ref="AX4:AZ4"/>
    <mergeCell ref="BA4:BC4"/>
    <mergeCell ref="CH4:CJ4"/>
    <mergeCell ref="AI4:AK4"/>
    <mergeCell ref="AL4:AN4"/>
    <mergeCell ref="BD4:BF4"/>
    <mergeCell ref="CE4:CG4"/>
    <mergeCell ref="CB4:CD4"/>
    <mergeCell ref="B4:D4"/>
    <mergeCell ref="E4:G4"/>
    <mergeCell ref="H4:J4"/>
    <mergeCell ref="BY4:CA4"/>
    <mergeCell ref="BS4:BU4"/>
    <mergeCell ref="AU4:AW4"/>
    <mergeCell ref="BJ4:BL4"/>
    <mergeCell ref="BV4:BX4"/>
    <mergeCell ref="AC4:AE4"/>
    <mergeCell ref="AF4:AH4"/>
    <mergeCell ref="K4:M4"/>
    <mergeCell ref="N4:P4"/>
    <mergeCell ref="AR4:AT4"/>
    <mergeCell ref="Q4:S4"/>
    <mergeCell ref="W4:Y4"/>
    <mergeCell ref="T4:V4"/>
    <mergeCell ref="Z4:AB4"/>
    <mergeCell ref="AO4:AQ4"/>
    <mergeCell ref="BG4:BI4"/>
  </mergeCells>
  <phoneticPr fontId="0" type="noConversion"/>
  <pageMargins left="0" right="0" top="0" bottom="0" header="0.51181102362204722" footer="0.51181102362204722"/>
  <pageSetup paperSize="9" scale="86"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Diamanto Moyseos</cp:lastModifiedBy>
  <cp:lastPrinted>2020-01-16T07:27:45Z</cp:lastPrinted>
  <dcterms:created xsi:type="dcterms:W3CDTF">2001-01-11T11:05:18Z</dcterms:created>
  <dcterms:modified xsi:type="dcterms:W3CDTF">2023-01-18T06:20:30Z</dcterms:modified>
</cp:coreProperties>
</file>