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tatistics\Contributors\2017_f353s_final_29062018\"/>
    </mc:Choice>
  </mc:AlternateContent>
  <bookViews>
    <workbookView xWindow="0" yWindow="0" windowWidth="11430" windowHeight="5130" firstSheet="6" activeTab="10"/>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9" r:id="rId10"/>
    <sheet name="2017" sheetId="20" r:id="rId11"/>
  </sheets>
  <calcPr calcId="152511"/>
</workbook>
</file>

<file path=xl/calcChain.xml><?xml version="1.0" encoding="utf-8"?>
<calcChain xmlns="http://schemas.openxmlformats.org/spreadsheetml/2006/main">
  <c r="L28" i="20" l="1"/>
  <c r="M28" i="20" s="1"/>
  <c r="K28" i="20"/>
  <c r="J28" i="20"/>
  <c r="I28" i="20"/>
  <c r="H28" i="20"/>
  <c r="F28" i="20"/>
  <c r="G28" i="20" s="1"/>
  <c r="E28" i="20"/>
  <c r="B28" i="20"/>
  <c r="N27" i="20"/>
  <c r="M27" i="20"/>
  <c r="J27" i="20"/>
  <c r="G27" i="20"/>
  <c r="C27" i="20"/>
  <c r="D27" i="20" s="1"/>
  <c r="O27" i="20" s="1"/>
  <c r="N26" i="20"/>
  <c r="M26" i="20"/>
  <c r="J26" i="20"/>
  <c r="G26" i="20"/>
  <c r="C26" i="20"/>
  <c r="D26" i="20" s="1"/>
  <c r="O26" i="20" s="1"/>
  <c r="N25" i="20"/>
  <c r="M25" i="20"/>
  <c r="J25" i="20"/>
  <c r="G25" i="20"/>
  <c r="D25" i="20"/>
  <c r="O25" i="20" s="1"/>
  <c r="C25" i="20"/>
  <c r="N24" i="20"/>
  <c r="M24" i="20"/>
  <c r="J24" i="20"/>
  <c r="G24" i="20"/>
  <c r="C24" i="20"/>
  <c r="D24" i="20" s="1"/>
  <c r="O24" i="20" s="1"/>
  <c r="N23" i="20"/>
  <c r="M23" i="20"/>
  <c r="J23" i="20"/>
  <c r="G23" i="20"/>
  <c r="C23" i="20"/>
  <c r="D23" i="20" s="1"/>
  <c r="O23" i="20" s="1"/>
  <c r="N22" i="20"/>
  <c r="M22" i="20"/>
  <c r="J22" i="20"/>
  <c r="G22" i="20"/>
  <c r="C22" i="20"/>
  <c r="D22" i="20" s="1"/>
  <c r="O22" i="20" s="1"/>
  <c r="N21" i="20"/>
  <c r="M21" i="20"/>
  <c r="J21" i="20"/>
  <c r="G21" i="20"/>
  <c r="D21" i="20"/>
  <c r="O21" i="20" s="1"/>
  <c r="C21" i="20"/>
  <c r="N20" i="20"/>
  <c r="M20" i="20"/>
  <c r="J20" i="20"/>
  <c r="G20" i="20"/>
  <c r="C20" i="20"/>
  <c r="D20" i="20" s="1"/>
  <c r="O20" i="20" s="1"/>
  <c r="N19" i="20"/>
  <c r="M19" i="20"/>
  <c r="J19" i="20"/>
  <c r="G19" i="20"/>
  <c r="C19" i="20"/>
  <c r="D19" i="20" s="1"/>
  <c r="O19" i="20" s="1"/>
  <c r="N18" i="20"/>
  <c r="M18" i="20"/>
  <c r="J18" i="20"/>
  <c r="G18" i="20"/>
  <c r="C18" i="20"/>
  <c r="D18" i="20" s="1"/>
  <c r="O18" i="20" s="1"/>
  <c r="N17" i="20"/>
  <c r="M17" i="20"/>
  <c r="J17" i="20"/>
  <c r="G17" i="20"/>
  <c r="D17" i="20"/>
  <c r="O17" i="20" s="1"/>
  <c r="C17" i="20"/>
  <c r="N16" i="20"/>
  <c r="M16" i="20"/>
  <c r="J16" i="20"/>
  <c r="G16" i="20"/>
  <c r="C16" i="20"/>
  <c r="D16" i="20" s="1"/>
  <c r="O16" i="20" s="1"/>
  <c r="N15" i="20"/>
  <c r="M15" i="20"/>
  <c r="J15" i="20"/>
  <c r="G15" i="20"/>
  <c r="C15" i="20"/>
  <c r="D15" i="20" s="1"/>
  <c r="O15" i="20" s="1"/>
  <c r="N14" i="20"/>
  <c r="M14" i="20"/>
  <c r="J14" i="20"/>
  <c r="G14" i="20"/>
  <c r="C14" i="20"/>
  <c r="D14" i="20" s="1"/>
  <c r="O14" i="20" s="1"/>
  <c r="N13" i="20"/>
  <c r="M13" i="20"/>
  <c r="J13" i="20"/>
  <c r="G13" i="20"/>
  <c r="D13" i="20"/>
  <c r="O13" i="20" s="1"/>
  <c r="C13" i="20"/>
  <c r="N12" i="20"/>
  <c r="M12" i="20"/>
  <c r="J12" i="20"/>
  <c r="G12" i="20"/>
  <c r="C12" i="20"/>
  <c r="D12" i="20" s="1"/>
  <c r="O12" i="20" s="1"/>
  <c r="N11" i="20"/>
  <c r="M11" i="20"/>
  <c r="J11" i="20"/>
  <c r="G11" i="20"/>
  <c r="C11" i="20"/>
  <c r="D11" i="20" s="1"/>
  <c r="O11" i="20" s="1"/>
  <c r="N10" i="20"/>
  <c r="M10" i="20"/>
  <c r="J10" i="20"/>
  <c r="G10" i="20"/>
  <c r="C10" i="20"/>
  <c r="D10" i="20" s="1"/>
  <c r="O10" i="20" s="1"/>
  <c r="N9" i="20"/>
  <c r="N28" i="20" s="1"/>
  <c r="M9" i="20"/>
  <c r="J9" i="20"/>
  <c r="G9" i="20"/>
  <c r="D9" i="20"/>
  <c r="O9" i="20" s="1"/>
  <c r="C9" i="20"/>
  <c r="N8" i="20"/>
  <c r="M8" i="20"/>
  <c r="J8" i="20"/>
  <c r="G8" i="20"/>
  <c r="C8" i="20"/>
  <c r="D8" i="20" s="1"/>
  <c r="O8" i="20" s="1"/>
  <c r="N7" i="20"/>
  <c r="M7" i="20"/>
  <c r="J7" i="20"/>
  <c r="G7" i="20"/>
  <c r="C7" i="20"/>
  <c r="D7" i="20" s="1"/>
  <c r="O7" i="20" s="1"/>
  <c r="N6" i="20"/>
  <c r="M6" i="20"/>
  <c r="J6" i="20"/>
  <c r="G6" i="20"/>
  <c r="C6" i="20"/>
  <c r="D6" i="20" s="1"/>
  <c r="O6" i="20" s="1"/>
  <c r="O28" i="20" l="1"/>
  <c r="C28" i="20"/>
  <c r="D28" i="20" s="1"/>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D20" i="19"/>
  <c r="N19" i="19"/>
  <c r="M19" i="19"/>
  <c r="J19" i="19"/>
  <c r="G19" i="19"/>
  <c r="D19" i="19"/>
  <c r="N18" i="19"/>
  <c r="M18" i="19"/>
  <c r="J18" i="19"/>
  <c r="G18" i="19"/>
  <c r="D18" i="19"/>
  <c r="N17" i="19"/>
  <c r="M17" i="19"/>
  <c r="J17" i="19"/>
  <c r="G17" i="19"/>
  <c r="D17" i="19"/>
  <c r="N16" i="19"/>
  <c r="M16" i="19"/>
  <c r="J16" i="19"/>
  <c r="G16" i="19"/>
  <c r="D16" i="19"/>
  <c r="N15" i="19"/>
  <c r="M15" i="19"/>
  <c r="J15" i="19"/>
  <c r="G15" i="19"/>
  <c r="D15" i="19"/>
  <c r="N14" i="19"/>
  <c r="M14" i="19"/>
  <c r="J14" i="19"/>
  <c r="G14" i="19"/>
  <c r="D14" i="19"/>
  <c r="N13" i="19"/>
  <c r="M13" i="19"/>
  <c r="J13" i="19"/>
  <c r="G13" i="19"/>
  <c r="D13" i="19"/>
  <c r="N12" i="19"/>
  <c r="M12" i="19"/>
  <c r="J12" i="19"/>
  <c r="G12" i="19"/>
  <c r="D12" i="19"/>
  <c r="N11" i="19"/>
  <c r="M11" i="19"/>
  <c r="J11" i="19"/>
  <c r="G11" i="19"/>
  <c r="D11" i="19"/>
  <c r="N10" i="19"/>
  <c r="M10" i="19"/>
  <c r="J10" i="19"/>
  <c r="G10" i="19"/>
  <c r="D10" i="19"/>
  <c r="N9" i="19"/>
  <c r="M9" i="19"/>
  <c r="J9" i="19"/>
  <c r="G9" i="19"/>
  <c r="D9" i="19"/>
  <c r="N8" i="19"/>
  <c r="M8" i="19"/>
  <c r="J8" i="19"/>
  <c r="G8" i="19"/>
  <c r="D8" i="19"/>
  <c r="N7" i="19"/>
  <c r="M7" i="19"/>
  <c r="J7" i="19"/>
  <c r="G7" i="19"/>
  <c r="D7" i="19"/>
  <c r="N6" i="19"/>
  <c r="M6" i="19"/>
  <c r="J6" i="19"/>
  <c r="G6" i="19"/>
  <c r="D6" i="19"/>
  <c r="B28" i="19"/>
  <c r="C28" i="19"/>
  <c r="D28" i="19" s="1"/>
  <c r="C27" i="17"/>
  <c r="D27" i="17"/>
  <c r="B27" i="17"/>
  <c r="N27" i="17" s="1"/>
  <c r="C26" i="17"/>
  <c r="D26" i="17" s="1"/>
  <c r="B26" i="17"/>
  <c r="C25" i="17"/>
  <c r="D25" i="17" s="1"/>
  <c r="B25" i="17"/>
  <c r="C24" i="17"/>
  <c r="D24" i="17" s="1"/>
  <c r="B24" i="17"/>
  <c r="C23" i="17"/>
  <c r="D23" i="17" s="1"/>
  <c r="O23" i="17" s="1"/>
  <c r="B23" i="17"/>
  <c r="N23" i="17" s="1"/>
  <c r="C22" i="17"/>
  <c r="D22" i="17" s="1"/>
  <c r="O22" i="17" s="1"/>
  <c r="B22" i="17"/>
  <c r="C21" i="17"/>
  <c r="B21" i="17"/>
  <c r="N21" i="17" s="1"/>
  <c r="C20" i="17"/>
  <c r="D20" i="17" s="1"/>
  <c r="B20" i="17"/>
  <c r="C19" i="17"/>
  <c r="D19" i="17" s="1"/>
  <c r="B19" i="17"/>
  <c r="C18" i="17"/>
  <c r="D18" i="17" s="1"/>
  <c r="B18" i="17"/>
  <c r="C17" i="17"/>
  <c r="D17" i="17" s="1"/>
  <c r="B17" i="17"/>
  <c r="N17" i="17" s="1"/>
  <c r="C16" i="17"/>
  <c r="D16" i="17" s="1"/>
  <c r="B16" i="17"/>
  <c r="N16" i="17" s="1"/>
  <c r="C15" i="17"/>
  <c r="D15" i="17" s="1"/>
  <c r="B15" i="17"/>
  <c r="C14" i="17"/>
  <c r="D14" i="17" s="1"/>
  <c r="B14" i="17"/>
  <c r="C13" i="17"/>
  <c r="D13" i="17" s="1"/>
  <c r="O13" i="17" s="1"/>
  <c r="B13" i="17"/>
  <c r="N13" i="17"/>
  <c r="C12" i="17"/>
  <c r="D12" i="17" s="1"/>
  <c r="O12" i="17" s="1"/>
  <c r="B12" i="17"/>
  <c r="N12" i="17" s="1"/>
  <c r="C11" i="17"/>
  <c r="D11" i="17" s="1"/>
  <c r="B11" i="17"/>
  <c r="N11" i="17" s="1"/>
  <c r="C10" i="17"/>
  <c r="D10" i="17" s="1"/>
  <c r="B10" i="17"/>
  <c r="N10" i="17" s="1"/>
  <c r="C9" i="17"/>
  <c r="B9" i="17"/>
  <c r="N9" i="17" s="1"/>
  <c r="C8" i="17"/>
  <c r="B8" i="17"/>
  <c r="N8" i="17" s="1"/>
  <c r="C7" i="17"/>
  <c r="D7" i="17" s="1"/>
  <c r="O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J16" i="17"/>
  <c r="J17" i="17"/>
  <c r="J18" i="17"/>
  <c r="J19" i="17"/>
  <c r="J20" i="17"/>
  <c r="J21" i="17"/>
  <c r="J22" i="17"/>
  <c r="J23" i="17"/>
  <c r="J24" i="17"/>
  <c r="J25" i="17"/>
  <c r="J26" i="17"/>
  <c r="J27" i="17"/>
  <c r="J6" i="17"/>
  <c r="G7" i="17"/>
  <c r="G8" i="17"/>
  <c r="G9" i="17"/>
  <c r="G10" i="17"/>
  <c r="G11" i="17"/>
  <c r="G12" i="17"/>
  <c r="G13" i="17"/>
  <c r="G14" i="17"/>
  <c r="G15" i="17"/>
  <c r="G16" i="17"/>
  <c r="G17" i="17"/>
  <c r="G18" i="17"/>
  <c r="G19" i="17"/>
  <c r="G20" i="17"/>
  <c r="G21" i="17"/>
  <c r="G22" i="17"/>
  <c r="G23" i="17"/>
  <c r="G24" i="17"/>
  <c r="G25" i="17"/>
  <c r="G26" i="17"/>
  <c r="G27" i="17"/>
  <c r="G6" i="17"/>
  <c r="D9" i="17"/>
  <c r="D21" i="17"/>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D9" i="16"/>
  <c r="C6" i="17"/>
  <c r="D6" i="17" s="1"/>
  <c r="O6" i="17" s="1"/>
  <c r="B6" i="17"/>
  <c r="L28" i="17"/>
  <c r="M28" i="17" s="1"/>
  <c r="K28" i="17"/>
  <c r="I28" i="17"/>
  <c r="J28" i="17" s="1"/>
  <c r="H28" i="17"/>
  <c r="F28" i="17"/>
  <c r="G28" i="17" s="1"/>
  <c r="E28" i="17"/>
  <c r="N26" i="17"/>
  <c r="N25" i="17"/>
  <c r="N24" i="17"/>
  <c r="N22" i="17"/>
  <c r="N20" i="17"/>
  <c r="N19" i="17"/>
  <c r="N18" i="17"/>
  <c r="N15" i="17"/>
  <c r="N14" i="17"/>
  <c r="N7" i="17"/>
  <c r="C27" i="16"/>
  <c r="D27" i="16"/>
  <c r="O27" i="16" s="1"/>
  <c r="B27" i="16"/>
  <c r="N27" i="16" s="1"/>
  <c r="C26" i="16"/>
  <c r="D26" i="16" s="1"/>
  <c r="O26" i="16" s="1"/>
  <c r="B26" i="16"/>
  <c r="N26" i="16" s="1"/>
  <c r="C25" i="16"/>
  <c r="D25" i="16" s="1"/>
  <c r="O25" i="16" s="1"/>
  <c r="B25" i="16"/>
  <c r="C24" i="16"/>
  <c r="D24" i="16" s="1"/>
  <c r="B24" i="16"/>
  <c r="N24" i="16" s="1"/>
  <c r="C23" i="16"/>
  <c r="D23" i="16" s="1"/>
  <c r="O23" i="16" s="1"/>
  <c r="B23" i="16"/>
  <c r="N23" i="16" s="1"/>
  <c r="C22" i="16"/>
  <c r="D22" i="16" s="1"/>
  <c r="O22" i="16" s="1"/>
  <c r="B22" i="16"/>
  <c r="N22" i="16" s="1"/>
  <c r="C21" i="16"/>
  <c r="D21" i="16" s="1"/>
  <c r="O21" i="16" s="1"/>
  <c r="B21" i="16"/>
  <c r="N21" i="16" s="1"/>
  <c r="C20" i="16"/>
  <c r="D20" i="16" s="1"/>
  <c r="B20" i="16"/>
  <c r="N20" i="16" s="1"/>
  <c r="C19" i="16"/>
  <c r="D19" i="16" s="1"/>
  <c r="O19" i="16" s="1"/>
  <c r="B19" i="16"/>
  <c r="N19" i="16" s="1"/>
  <c r="C18" i="16"/>
  <c r="D18" i="16" s="1"/>
  <c r="O18" i="16" s="1"/>
  <c r="B18" i="16"/>
  <c r="N18" i="16" s="1"/>
  <c r="C17" i="16"/>
  <c r="D17" i="16" s="1"/>
  <c r="B17" i="16"/>
  <c r="C16" i="16"/>
  <c r="D16" i="16" s="1"/>
  <c r="O16" i="16" s="1"/>
  <c r="B16" i="16"/>
  <c r="N16" i="16" s="1"/>
  <c r="C15" i="16"/>
  <c r="D15" i="16" s="1"/>
  <c r="O15" i="16" s="1"/>
  <c r="B15" i="16"/>
  <c r="N15" i="16" s="1"/>
  <c r="C14" i="16"/>
  <c r="D14" i="16" s="1"/>
  <c r="O14" i="16" s="1"/>
  <c r="B14" i="16"/>
  <c r="N14" i="16" s="1"/>
  <c r="C13" i="16"/>
  <c r="D13" i="16" s="1"/>
  <c r="B13" i="16"/>
  <c r="N13" i="16" s="1"/>
  <c r="C12" i="16"/>
  <c r="D12" i="16" s="1"/>
  <c r="O12" i="16" s="1"/>
  <c r="B12" i="16"/>
  <c r="N12" i="16" s="1"/>
  <c r="C11" i="16"/>
  <c r="D11" i="16" s="1"/>
  <c r="O11" i="16" s="1"/>
  <c r="B11" i="16"/>
  <c r="C10" i="16"/>
  <c r="D10" i="16" s="1"/>
  <c r="O10" i="16" s="1"/>
  <c r="B10" i="16"/>
  <c r="N10" i="16" s="1"/>
  <c r="C9" i="16"/>
  <c r="B9" i="16"/>
  <c r="C8" i="16"/>
  <c r="D8" i="16" s="1"/>
  <c r="O8" i="16" s="1"/>
  <c r="B8" i="16"/>
  <c r="N8" i="16" s="1"/>
  <c r="N28" i="16" s="1"/>
  <c r="C7" i="16"/>
  <c r="D7" i="16"/>
  <c r="O7" i="16" s="1"/>
  <c r="B7" i="16"/>
  <c r="N7" i="16" s="1"/>
  <c r="C6" i="16"/>
  <c r="D6" i="16" s="1"/>
  <c r="B6" i="16"/>
  <c r="C26" i="15"/>
  <c r="D26" i="15" s="1"/>
  <c r="O26" i="15" s="1"/>
  <c r="B26" i="15"/>
  <c r="N26" i="15" s="1"/>
  <c r="C25" i="15"/>
  <c r="D25" i="15" s="1"/>
  <c r="O25" i="15" s="1"/>
  <c r="B25" i="15"/>
  <c r="C24" i="15"/>
  <c r="B24" i="15"/>
  <c r="N24" i="15" s="1"/>
  <c r="C23" i="15"/>
  <c r="D23" i="15" s="1"/>
  <c r="B23" i="15"/>
  <c r="C22" i="15"/>
  <c r="B22" i="15"/>
  <c r="C21" i="15"/>
  <c r="D21" i="15" s="1"/>
  <c r="B21" i="15"/>
  <c r="N21" i="15" s="1"/>
  <c r="C20" i="15"/>
  <c r="D20" i="15" s="1"/>
  <c r="O20" i="15" s="1"/>
  <c r="B20" i="15"/>
  <c r="N20" i="15" s="1"/>
  <c r="C19" i="15"/>
  <c r="B19" i="15"/>
  <c r="N19" i="15" s="1"/>
  <c r="C18" i="15"/>
  <c r="B18" i="15"/>
  <c r="N18" i="15" s="1"/>
  <c r="C17" i="15"/>
  <c r="D17" i="15" s="1"/>
  <c r="B17" i="15"/>
  <c r="N17" i="15" s="1"/>
  <c r="C16" i="15"/>
  <c r="D16" i="15" s="1"/>
  <c r="B16" i="15"/>
  <c r="N16" i="15" s="1"/>
  <c r="C15" i="15"/>
  <c r="D15" i="15" s="1"/>
  <c r="B15" i="15"/>
  <c r="N15" i="15" s="1"/>
  <c r="C14" i="15"/>
  <c r="D14" i="15" s="1"/>
  <c r="B14" i="15"/>
  <c r="N14" i="15" s="1"/>
  <c r="C13" i="15"/>
  <c r="D13" i="15" s="1"/>
  <c r="B13" i="15"/>
  <c r="N13" i="15" s="1"/>
  <c r="C12" i="15"/>
  <c r="D12" i="15" s="1"/>
  <c r="B12" i="15"/>
  <c r="N12" i="15" s="1"/>
  <c r="C11" i="15"/>
  <c r="B11" i="15"/>
  <c r="N11" i="15" s="1"/>
  <c r="C10" i="15"/>
  <c r="D10" i="15" s="1"/>
  <c r="O10" i="15" s="1"/>
  <c r="B10" i="15"/>
  <c r="N10" i="15" s="1"/>
  <c r="C9" i="15"/>
  <c r="D9" i="15" s="1"/>
  <c r="B9" i="15"/>
  <c r="N9" i="15"/>
  <c r="C8" i="15"/>
  <c r="D8" i="15" s="1"/>
  <c r="B8" i="15"/>
  <c r="N8" i="15" s="1"/>
  <c r="C7" i="15"/>
  <c r="D7" i="15" s="1"/>
  <c r="B7" i="15"/>
  <c r="N7" i="15" s="1"/>
  <c r="C6" i="15"/>
  <c r="D6" i="15" s="1"/>
  <c r="B6" i="15"/>
  <c r="N6" i="15" s="1"/>
  <c r="L28" i="16"/>
  <c r="M28" i="16" s="1"/>
  <c r="K28" i="16"/>
  <c r="I28" i="16"/>
  <c r="J28" i="16" s="1"/>
  <c r="H28" i="16"/>
  <c r="F28" i="16"/>
  <c r="G28" i="16" s="1"/>
  <c r="E28" i="16"/>
  <c r="N25" i="16"/>
  <c r="N17" i="16"/>
  <c r="N11" i="16"/>
  <c r="N9" i="16"/>
  <c r="N6" i="16"/>
  <c r="L28" i="15"/>
  <c r="K28" i="15"/>
  <c r="I28" i="15"/>
  <c r="H28" i="15"/>
  <c r="F28" i="15"/>
  <c r="E28" i="15"/>
  <c r="N27" i="15"/>
  <c r="M27" i="15"/>
  <c r="J27" i="15"/>
  <c r="G27" i="15"/>
  <c r="D27" i="15"/>
  <c r="M26" i="15"/>
  <c r="J26" i="15"/>
  <c r="G26" i="15"/>
  <c r="N25" i="15"/>
  <c r="M25" i="15"/>
  <c r="J25" i="15"/>
  <c r="G25" i="15"/>
  <c r="M24" i="15"/>
  <c r="J24" i="15"/>
  <c r="G24" i="15"/>
  <c r="D24" i="15"/>
  <c r="O24" i="15" s="1"/>
  <c r="M23" i="15"/>
  <c r="J23" i="15"/>
  <c r="G23" i="15"/>
  <c r="N23" i="15"/>
  <c r="M22" i="15"/>
  <c r="J22" i="15"/>
  <c r="G22" i="15"/>
  <c r="M21" i="15"/>
  <c r="J21" i="15"/>
  <c r="G21" i="15"/>
  <c r="M20" i="15"/>
  <c r="J20" i="15"/>
  <c r="G20" i="15"/>
  <c r="M19" i="15"/>
  <c r="J19" i="15"/>
  <c r="G19" i="15"/>
  <c r="M18" i="15"/>
  <c r="J18" i="15"/>
  <c r="G18" i="15"/>
  <c r="M17" i="15"/>
  <c r="J17" i="15"/>
  <c r="G17" i="15"/>
  <c r="M16" i="15"/>
  <c r="J16" i="15"/>
  <c r="G16" i="15"/>
  <c r="M15" i="15"/>
  <c r="J15" i="15"/>
  <c r="G15" i="15"/>
  <c r="M14" i="15"/>
  <c r="J14" i="15"/>
  <c r="G14" i="15"/>
  <c r="M13" i="15"/>
  <c r="J13" i="15"/>
  <c r="G13" i="15"/>
  <c r="O13" i="15" s="1"/>
  <c r="M12" i="15"/>
  <c r="J12" i="15"/>
  <c r="G12" i="15"/>
  <c r="M11" i="15"/>
  <c r="J11" i="15"/>
  <c r="G11" i="15"/>
  <c r="M10" i="15"/>
  <c r="J10" i="15"/>
  <c r="G10" i="15"/>
  <c r="M9" i="15"/>
  <c r="J9" i="15"/>
  <c r="G9" i="15"/>
  <c r="M8" i="15"/>
  <c r="J8" i="15"/>
  <c r="G8" i="15"/>
  <c r="M7" i="15"/>
  <c r="J7" i="15"/>
  <c r="G7" i="15"/>
  <c r="M6" i="15"/>
  <c r="J6" i="15"/>
  <c r="O6" i="15" s="1"/>
  <c r="G6" i="15"/>
  <c r="C26" i="14"/>
  <c r="D26" i="14" s="1"/>
  <c r="B26" i="14"/>
  <c r="N26" i="14" s="1"/>
  <c r="C25" i="14"/>
  <c r="B25" i="14"/>
  <c r="C24" i="14"/>
  <c r="D24" i="14"/>
  <c r="B24" i="14"/>
  <c r="C23" i="14"/>
  <c r="B23" i="14"/>
  <c r="N23" i="14" s="1"/>
  <c r="C22" i="14"/>
  <c r="D22" i="14" s="1"/>
  <c r="O22" i="14" s="1"/>
  <c r="B22" i="14"/>
  <c r="N22" i="14" s="1"/>
  <c r="C21" i="14"/>
  <c r="B21" i="14"/>
  <c r="N21" i="14" s="1"/>
  <c r="D22" i="15"/>
  <c r="C20" i="14"/>
  <c r="D20" i="14" s="1"/>
  <c r="B20" i="14"/>
  <c r="C19" i="14"/>
  <c r="D19" i="14" s="1"/>
  <c r="B19" i="14"/>
  <c r="C18" i="14"/>
  <c r="D18" i="14" s="1"/>
  <c r="B18" i="14"/>
  <c r="N18" i="14" s="1"/>
  <c r="C17" i="14"/>
  <c r="B17" i="14"/>
  <c r="C16" i="14"/>
  <c r="D16" i="14" s="1"/>
  <c r="B16" i="14"/>
  <c r="N16" i="14" s="1"/>
  <c r="C15" i="14"/>
  <c r="D15" i="14" s="1"/>
  <c r="B15" i="14"/>
  <c r="N15" i="14" s="1"/>
  <c r="C14" i="14"/>
  <c r="D14" i="14" s="1"/>
  <c r="B14" i="14"/>
  <c r="N14" i="14" s="1"/>
  <c r="C13" i="14"/>
  <c r="D13" i="14" s="1"/>
  <c r="O13" i="14" s="1"/>
  <c r="B13" i="14"/>
  <c r="C12" i="14"/>
  <c r="D12" i="14" s="1"/>
  <c r="B12" i="14"/>
  <c r="N12" i="14" s="1"/>
  <c r="C11" i="14"/>
  <c r="B11" i="14"/>
  <c r="N11" i="14" s="1"/>
  <c r="C10" i="14"/>
  <c r="D10" i="14" s="1"/>
  <c r="O10" i="14" s="1"/>
  <c r="B10" i="14"/>
  <c r="N10" i="14" s="1"/>
  <c r="C9" i="14"/>
  <c r="D9" i="14"/>
  <c r="B9" i="14"/>
  <c r="N9" i="14" s="1"/>
  <c r="C8" i="14"/>
  <c r="B8" i="14"/>
  <c r="N8" i="14"/>
  <c r="C7" i="14"/>
  <c r="D7" i="14" s="1"/>
  <c r="B7" i="14"/>
  <c r="N7" i="14" s="1"/>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J14" i="14"/>
  <c r="J15" i="14"/>
  <c r="J16" i="14"/>
  <c r="J17" i="14"/>
  <c r="J18" i="14"/>
  <c r="J19" i="14"/>
  <c r="J20" i="14"/>
  <c r="J21" i="14"/>
  <c r="J22" i="14"/>
  <c r="J23" i="14"/>
  <c r="J24" i="14"/>
  <c r="J25" i="14"/>
  <c r="J26" i="14"/>
  <c r="J27" i="14"/>
  <c r="G7" i="14"/>
  <c r="G8" i="14"/>
  <c r="G9" i="14"/>
  <c r="G10" i="14"/>
  <c r="G11" i="14"/>
  <c r="G12" i="14"/>
  <c r="G13" i="14"/>
  <c r="G14" i="14"/>
  <c r="G15" i="14"/>
  <c r="G16" i="14"/>
  <c r="G17" i="14"/>
  <c r="G18" i="14"/>
  <c r="G19" i="14"/>
  <c r="G20" i="14"/>
  <c r="G21" i="14"/>
  <c r="G22" i="14"/>
  <c r="G23" i="14"/>
  <c r="G24" i="14"/>
  <c r="G25" i="14"/>
  <c r="G26" i="14"/>
  <c r="G27" i="14"/>
  <c r="D11" i="14"/>
  <c r="D17" i="14"/>
  <c r="D21" i="14"/>
  <c r="O21" i="14"/>
  <c r="D23" i="14"/>
  <c r="D25" i="14"/>
  <c r="D27" i="14"/>
  <c r="M6" i="14"/>
  <c r="J6" i="14"/>
  <c r="G6" i="14"/>
  <c r="C6" i="14"/>
  <c r="D6" i="14"/>
  <c r="B6" i="14"/>
  <c r="L28" i="14"/>
  <c r="K28" i="14"/>
  <c r="I28" i="14"/>
  <c r="H28" i="14"/>
  <c r="F28" i="14"/>
  <c r="E28" i="14"/>
  <c r="N27" i="14"/>
  <c r="N25" i="14"/>
  <c r="N24" i="14"/>
  <c r="N20" i="14"/>
  <c r="N19" i="14"/>
  <c r="N17" i="14"/>
  <c r="N13" i="14"/>
  <c r="C26" i="12"/>
  <c r="D26" i="12" s="1"/>
  <c r="C25" i="12"/>
  <c r="B25" i="12"/>
  <c r="C24" i="12"/>
  <c r="B24" i="12"/>
  <c r="C23" i="12"/>
  <c r="D23" i="12" s="1"/>
  <c r="O23" i="12" s="1"/>
  <c r="C22" i="12"/>
  <c r="D22" i="12" s="1"/>
  <c r="B22" i="12"/>
  <c r="C21" i="12"/>
  <c r="B21" i="12"/>
  <c r="C20" i="12"/>
  <c r="D20" i="12" s="1"/>
  <c r="B20" i="12"/>
  <c r="C19" i="12"/>
  <c r="B19" i="12"/>
  <c r="C18" i="12"/>
  <c r="D18" i="12" s="1"/>
  <c r="B18" i="12"/>
  <c r="C17" i="12"/>
  <c r="B16" i="12"/>
  <c r="B28" i="12"/>
  <c r="C16" i="12"/>
  <c r="C15" i="12"/>
  <c r="B15" i="12"/>
  <c r="C14" i="12"/>
  <c r="D14" i="12" s="1"/>
  <c r="B14" i="12"/>
  <c r="C13" i="12"/>
  <c r="D13" i="12" s="1"/>
  <c r="B13" i="12"/>
  <c r="C12" i="12"/>
  <c r="D12" i="12" s="1"/>
  <c r="B12" i="12"/>
  <c r="C11" i="12"/>
  <c r="B11" i="12"/>
  <c r="C10" i="12"/>
  <c r="D10" i="12" s="1"/>
  <c r="C9" i="12"/>
  <c r="C8" i="12"/>
  <c r="B8" i="12"/>
  <c r="C7" i="12"/>
  <c r="D7" i="12" s="1"/>
  <c r="C6" i="12"/>
  <c r="B6" i="12"/>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7" i="12"/>
  <c r="J6" i="12"/>
  <c r="G27" i="12"/>
  <c r="G26" i="12"/>
  <c r="G25" i="12"/>
  <c r="G24" i="12"/>
  <c r="G23" i="12"/>
  <c r="G22" i="12"/>
  <c r="G21" i="12"/>
  <c r="G20" i="12"/>
  <c r="G19" i="12"/>
  <c r="G18" i="12"/>
  <c r="G17" i="12"/>
  <c r="G16" i="12"/>
  <c r="G15" i="12"/>
  <c r="G14" i="12"/>
  <c r="G13" i="12"/>
  <c r="G12" i="12"/>
  <c r="G11" i="12"/>
  <c r="G10" i="12"/>
  <c r="G9" i="12"/>
  <c r="G8" i="12"/>
  <c r="G7" i="12"/>
  <c r="G6" i="12"/>
  <c r="D27" i="12"/>
  <c r="O27" i="12" s="1"/>
  <c r="D25" i="12"/>
  <c r="O25" i="12"/>
  <c r="D24" i="12"/>
  <c r="D21" i="12"/>
  <c r="O21" i="12" s="1"/>
  <c r="D19" i="12"/>
  <c r="O19" i="12" s="1"/>
  <c r="D17" i="12"/>
  <c r="D16" i="12"/>
  <c r="O16" i="12" s="1"/>
  <c r="D15" i="12"/>
  <c r="O15" i="12"/>
  <c r="D11" i="12"/>
  <c r="D9" i="12"/>
  <c r="O9" i="12" s="1"/>
  <c r="D6" i="12"/>
  <c r="O6" i="12"/>
  <c r="L28" i="12"/>
  <c r="M28" i="12" s="1"/>
  <c r="K28" i="12"/>
  <c r="I28" i="12"/>
  <c r="H28" i="12"/>
  <c r="F28" i="12"/>
  <c r="E28" i="12"/>
  <c r="N27" i="12"/>
  <c r="N26" i="12"/>
  <c r="N25" i="12"/>
  <c r="N24" i="12"/>
  <c r="N23" i="12"/>
  <c r="N22" i="12"/>
  <c r="N21" i="12"/>
  <c r="N20" i="12"/>
  <c r="N19" i="12"/>
  <c r="N18" i="12"/>
  <c r="N17" i="12"/>
  <c r="N16" i="12"/>
  <c r="N15" i="12"/>
  <c r="N14" i="12"/>
  <c r="N13" i="12"/>
  <c r="N12" i="12"/>
  <c r="N11" i="12"/>
  <c r="N10" i="12"/>
  <c r="N9" i="12"/>
  <c r="N8" i="12"/>
  <c r="N7" i="12"/>
  <c r="W26" i="11"/>
  <c r="W25" i="11"/>
  <c r="W24" i="11"/>
  <c r="W23" i="11"/>
  <c r="W22" i="11"/>
  <c r="W21" i="11"/>
  <c r="W20" i="11"/>
  <c r="W19" i="11"/>
  <c r="W18" i="11"/>
  <c r="W17" i="11"/>
  <c r="W16" i="11"/>
  <c r="W15" i="11"/>
  <c r="W14" i="11"/>
  <c r="W13" i="11"/>
  <c r="W12" i="11"/>
  <c r="W11" i="11"/>
  <c r="W10" i="11"/>
  <c r="W9" i="11"/>
  <c r="W8" i="11"/>
  <c r="W7" i="11"/>
  <c r="W6" i="11"/>
  <c r="W5" i="11"/>
  <c r="R26" i="11"/>
  <c r="R25" i="11"/>
  <c r="R24" i="11"/>
  <c r="R23" i="11"/>
  <c r="R22" i="11"/>
  <c r="R21" i="11"/>
  <c r="R20" i="11"/>
  <c r="R19" i="11"/>
  <c r="R18" i="11"/>
  <c r="R17" i="11"/>
  <c r="R16" i="11"/>
  <c r="R15" i="11"/>
  <c r="R14" i="11"/>
  <c r="R13" i="11"/>
  <c r="R12" i="11"/>
  <c r="R11" i="11"/>
  <c r="R10" i="11"/>
  <c r="R9" i="11"/>
  <c r="R8" i="11"/>
  <c r="R7" i="11"/>
  <c r="R6" i="11"/>
  <c r="R5" i="11"/>
  <c r="M26" i="11"/>
  <c r="M25" i="11"/>
  <c r="M24" i="11"/>
  <c r="M23" i="11"/>
  <c r="M22" i="11"/>
  <c r="M21" i="11"/>
  <c r="M20" i="11"/>
  <c r="M19" i="11"/>
  <c r="M18" i="11"/>
  <c r="M17" i="11"/>
  <c r="M16" i="11"/>
  <c r="M15" i="11"/>
  <c r="M14" i="11"/>
  <c r="M13" i="11"/>
  <c r="M12" i="11"/>
  <c r="M11" i="11"/>
  <c r="M10" i="11"/>
  <c r="M9" i="11"/>
  <c r="M8" i="11"/>
  <c r="M7" i="11"/>
  <c r="M6" i="11"/>
  <c r="M5" i="11"/>
  <c r="J26" i="11"/>
  <c r="J25" i="11"/>
  <c r="J24" i="11"/>
  <c r="J23" i="11"/>
  <c r="J22" i="11"/>
  <c r="J21" i="11"/>
  <c r="J20" i="11"/>
  <c r="J19" i="11"/>
  <c r="J18" i="11"/>
  <c r="J17" i="11"/>
  <c r="J16" i="11"/>
  <c r="J15" i="11"/>
  <c r="J14" i="11"/>
  <c r="J13" i="11"/>
  <c r="J12" i="11"/>
  <c r="J11" i="11"/>
  <c r="J10" i="11"/>
  <c r="J9" i="11"/>
  <c r="J8" i="11"/>
  <c r="J7" i="11"/>
  <c r="J6" i="11"/>
  <c r="J5" i="11"/>
  <c r="J27" i="11" s="1"/>
  <c r="G26" i="11"/>
  <c r="G25" i="11"/>
  <c r="G24" i="11"/>
  <c r="G23" i="11"/>
  <c r="G22" i="11"/>
  <c r="G21" i="11"/>
  <c r="G20" i="11"/>
  <c r="G19" i="11"/>
  <c r="G18" i="11"/>
  <c r="G17" i="11"/>
  <c r="G16" i="11"/>
  <c r="G15" i="11"/>
  <c r="G14" i="11"/>
  <c r="G13" i="11"/>
  <c r="G12" i="11"/>
  <c r="G11" i="11"/>
  <c r="G10" i="11"/>
  <c r="G9" i="11"/>
  <c r="G8" i="11"/>
  <c r="G7" i="11"/>
  <c r="G6" i="11"/>
  <c r="G5" i="11"/>
  <c r="D26" i="11"/>
  <c r="D25" i="11"/>
  <c r="O25" i="11" s="1"/>
  <c r="D24" i="11"/>
  <c r="D23" i="11"/>
  <c r="D22" i="11"/>
  <c r="D21" i="11"/>
  <c r="O21" i="11" s="1"/>
  <c r="D20" i="11"/>
  <c r="D19" i="11"/>
  <c r="O19" i="11" s="1"/>
  <c r="D18" i="11"/>
  <c r="D17" i="11"/>
  <c r="O17" i="11" s="1"/>
  <c r="T17" i="11" s="1"/>
  <c r="D16" i="11"/>
  <c r="D15" i="11"/>
  <c r="D14" i="11"/>
  <c r="D13" i="11"/>
  <c r="O13" i="11" s="1"/>
  <c r="D12" i="11"/>
  <c r="D11" i="11"/>
  <c r="D10" i="11"/>
  <c r="D9" i="11"/>
  <c r="D8" i="11"/>
  <c r="D7" i="11"/>
  <c r="D6" i="11"/>
  <c r="D5" i="11"/>
  <c r="C27" i="11"/>
  <c r="K27" i="11"/>
  <c r="H27" i="11"/>
  <c r="E27" i="11"/>
  <c r="V27" i="11"/>
  <c r="U27" i="11"/>
  <c r="Q27" i="11"/>
  <c r="P27" i="11"/>
  <c r="L27" i="11"/>
  <c r="I27" i="11"/>
  <c r="F27" i="11"/>
  <c r="N26" i="11"/>
  <c r="X26" i="11" s="1"/>
  <c r="N25" i="11"/>
  <c r="S25" i="11"/>
  <c r="N24" i="11"/>
  <c r="X24" i="11" s="1"/>
  <c r="N23" i="11"/>
  <c r="X23" i="11"/>
  <c r="N22" i="11"/>
  <c r="X22" i="11" s="1"/>
  <c r="N21" i="11"/>
  <c r="S21" i="11"/>
  <c r="N20" i="11"/>
  <c r="X20" i="11" s="1"/>
  <c r="N19" i="11"/>
  <c r="X19" i="11"/>
  <c r="N18" i="11"/>
  <c r="X18" i="11" s="1"/>
  <c r="N17" i="11"/>
  <c r="S17" i="11"/>
  <c r="N16" i="11"/>
  <c r="X16" i="11" s="1"/>
  <c r="N15" i="11"/>
  <c r="X15" i="11"/>
  <c r="N14" i="11"/>
  <c r="X14" i="11" s="1"/>
  <c r="N13" i="11"/>
  <c r="S13" i="11"/>
  <c r="N12" i="11"/>
  <c r="X12" i="11" s="1"/>
  <c r="N11" i="11"/>
  <c r="X11" i="11"/>
  <c r="N10" i="11"/>
  <c r="X10" i="11" s="1"/>
  <c r="N9" i="11"/>
  <c r="S9" i="11"/>
  <c r="N8" i="11"/>
  <c r="X8" i="11" s="1"/>
  <c r="N7" i="11"/>
  <c r="N6" i="11"/>
  <c r="X6" i="11" s="1"/>
  <c r="R27" i="11"/>
  <c r="B27" i="11"/>
  <c r="M18" i="8"/>
  <c r="M27" i="8"/>
  <c r="M26" i="8"/>
  <c r="M25" i="8"/>
  <c r="M24" i="8"/>
  <c r="M23" i="8"/>
  <c r="M22" i="8"/>
  <c r="M21" i="8"/>
  <c r="M20" i="8"/>
  <c r="M19" i="8"/>
  <c r="M17" i="8"/>
  <c r="M16" i="8"/>
  <c r="M15" i="8"/>
  <c r="M14" i="8"/>
  <c r="M13" i="8"/>
  <c r="M12" i="8"/>
  <c r="M11" i="8"/>
  <c r="M10" i="8"/>
  <c r="M9" i="8"/>
  <c r="M8" i="8"/>
  <c r="M7" i="8"/>
  <c r="M6" i="8"/>
  <c r="M28" i="8" s="1"/>
  <c r="J27" i="8"/>
  <c r="J26" i="8"/>
  <c r="J25" i="8"/>
  <c r="J24" i="8"/>
  <c r="J23" i="8"/>
  <c r="J22" i="8"/>
  <c r="J21" i="8"/>
  <c r="J20" i="8"/>
  <c r="J19" i="8"/>
  <c r="J18" i="8"/>
  <c r="J17" i="8"/>
  <c r="J16" i="8"/>
  <c r="J15" i="8"/>
  <c r="J14" i="8"/>
  <c r="J13" i="8"/>
  <c r="J12" i="8"/>
  <c r="J11" i="8"/>
  <c r="J10" i="8"/>
  <c r="J9" i="8"/>
  <c r="J8" i="8"/>
  <c r="J7" i="8"/>
  <c r="J6" i="8"/>
  <c r="G27" i="8"/>
  <c r="G26" i="8"/>
  <c r="G25" i="8"/>
  <c r="G24" i="8"/>
  <c r="G23" i="8"/>
  <c r="G22" i="8"/>
  <c r="G21" i="8"/>
  <c r="G20" i="8"/>
  <c r="G19" i="8"/>
  <c r="G18" i="8"/>
  <c r="G17" i="8"/>
  <c r="G16" i="8"/>
  <c r="O16" i="8" s="1"/>
  <c r="G15" i="8"/>
  <c r="G14" i="8"/>
  <c r="G13" i="8"/>
  <c r="G12" i="8"/>
  <c r="G11" i="8"/>
  <c r="G10" i="8"/>
  <c r="G9" i="8"/>
  <c r="G8" i="8"/>
  <c r="G7" i="8"/>
  <c r="G6" i="8"/>
  <c r="D27" i="8"/>
  <c r="D26" i="8"/>
  <c r="D25" i="8"/>
  <c r="D24" i="8"/>
  <c r="D23" i="8"/>
  <c r="D22" i="8"/>
  <c r="D21" i="8"/>
  <c r="D20" i="8"/>
  <c r="D19" i="8"/>
  <c r="O19" i="8" s="1"/>
  <c r="D18" i="8"/>
  <c r="O18" i="8" s="1"/>
  <c r="D17" i="8"/>
  <c r="D16" i="8"/>
  <c r="D15" i="8"/>
  <c r="D14" i="8"/>
  <c r="D13" i="8"/>
  <c r="D12" i="8"/>
  <c r="D11" i="8"/>
  <c r="D10" i="8"/>
  <c r="O10" i="8" s="1"/>
  <c r="D9" i="8"/>
  <c r="D8" i="8"/>
  <c r="D7" i="8"/>
  <c r="D6" i="8"/>
  <c r="L28" i="8"/>
  <c r="K28" i="8"/>
  <c r="I28" i="8"/>
  <c r="H28" i="8"/>
  <c r="F28" i="8"/>
  <c r="E28" i="8"/>
  <c r="C28" i="8"/>
  <c r="B28" i="8"/>
  <c r="N27" i="8"/>
  <c r="N26" i="8"/>
  <c r="N25" i="8"/>
  <c r="N24" i="8"/>
  <c r="N23" i="8"/>
  <c r="N22" i="8"/>
  <c r="N21" i="8"/>
  <c r="N20" i="8"/>
  <c r="O20" i="8"/>
  <c r="N19" i="8"/>
  <c r="N18" i="8"/>
  <c r="N17" i="8"/>
  <c r="N16" i="8"/>
  <c r="N15" i="8"/>
  <c r="N14" i="8"/>
  <c r="N13" i="8"/>
  <c r="N12" i="8"/>
  <c r="N11" i="8"/>
  <c r="N10" i="8"/>
  <c r="N9" i="8"/>
  <c r="N8" i="8"/>
  <c r="N7" i="8"/>
  <c r="N6" i="8"/>
  <c r="M27" i="6"/>
  <c r="M26" i="6"/>
  <c r="M25" i="6"/>
  <c r="M24" i="6"/>
  <c r="M23" i="6"/>
  <c r="M22" i="6"/>
  <c r="M21" i="6"/>
  <c r="M20" i="6"/>
  <c r="M19" i="6"/>
  <c r="M18" i="6"/>
  <c r="M17" i="6"/>
  <c r="M16" i="6"/>
  <c r="M15" i="6"/>
  <c r="M14" i="6"/>
  <c r="M13" i="6"/>
  <c r="M12" i="6"/>
  <c r="M11" i="6"/>
  <c r="M10" i="6"/>
  <c r="M9" i="6"/>
  <c r="M8" i="6"/>
  <c r="M7" i="6"/>
  <c r="M6" i="6"/>
  <c r="J27" i="6"/>
  <c r="J26" i="6"/>
  <c r="J25" i="6"/>
  <c r="J24" i="6"/>
  <c r="J23" i="6"/>
  <c r="J22" i="6"/>
  <c r="J21" i="6"/>
  <c r="J20" i="6"/>
  <c r="J19" i="6"/>
  <c r="J18" i="6"/>
  <c r="J17" i="6"/>
  <c r="J16" i="6"/>
  <c r="J15" i="6"/>
  <c r="O15" i="6"/>
  <c r="J14" i="6"/>
  <c r="J13" i="6"/>
  <c r="J12" i="6"/>
  <c r="J11" i="6"/>
  <c r="J10" i="6"/>
  <c r="J9" i="6"/>
  <c r="J8" i="6"/>
  <c r="J7" i="6"/>
  <c r="J6" i="6"/>
  <c r="G27" i="6"/>
  <c r="G26" i="6"/>
  <c r="G25" i="6"/>
  <c r="G24" i="6"/>
  <c r="G23" i="6"/>
  <c r="G22" i="6"/>
  <c r="G21" i="6"/>
  <c r="G20" i="6"/>
  <c r="G19" i="6"/>
  <c r="G18" i="6"/>
  <c r="G17" i="6"/>
  <c r="G16" i="6"/>
  <c r="G15" i="6"/>
  <c r="G14" i="6"/>
  <c r="G13" i="6"/>
  <c r="G12" i="6"/>
  <c r="G11" i="6"/>
  <c r="G10" i="6"/>
  <c r="G9" i="6"/>
  <c r="G8" i="6"/>
  <c r="G7" i="6"/>
  <c r="G6" i="6"/>
  <c r="D27" i="6"/>
  <c r="O27" i="6" s="1"/>
  <c r="D26" i="6"/>
  <c r="D25" i="6"/>
  <c r="D24" i="6"/>
  <c r="D23" i="6"/>
  <c r="O23" i="6" s="1"/>
  <c r="D22" i="6"/>
  <c r="D21" i="6"/>
  <c r="D20" i="6"/>
  <c r="D19" i="6"/>
  <c r="D18" i="6"/>
  <c r="D17" i="6"/>
  <c r="D16" i="6"/>
  <c r="O16" i="6" s="1"/>
  <c r="D15" i="6"/>
  <c r="D14" i="6"/>
  <c r="O14" i="6" s="1"/>
  <c r="D13" i="6"/>
  <c r="O13" i="6" s="1"/>
  <c r="D12" i="6"/>
  <c r="D11" i="6"/>
  <c r="D10" i="6"/>
  <c r="O10" i="6" s="1"/>
  <c r="D9" i="6"/>
  <c r="O9" i="6" s="1"/>
  <c r="D8" i="6"/>
  <c r="D7" i="6"/>
  <c r="D6" i="6"/>
  <c r="L28" i="6"/>
  <c r="K28" i="6"/>
  <c r="I28" i="6"/>
  <c r="H28" i="6"/>
  <c r="F28" i="6"/>
  <c r="E28" i="6"/>
  <c r="N27" i="6"/>
  <c r="N26" i="6"/>
  <c r="N25" i="6"/>
  <c r="O25" i="6"/>
  <c r="N24" i="6"/>
  <c r="N23" i="6"/>
  <c r="N22" i="6"/>
  <c r="N21" i="6"/>
  <c r="N20" i="6"/>
  <c r="N19" i="6"/>
  <c r="N18" i="6"/>
  <c r="N17" i="6"/>
  <c r="N16" i="6"/>
  <c r="N15" i="6"/>
  <c r="N14" i="6"/>
  <c r="N13" i="6"/>
  <c r="N12" i="6"/>
  <c r="N11" i="6"/>
  <c r="N10" i="6"/>
  <c r="N9" i="6"/>
  <c r="N8" i="6"/>
  <c r="N7" i="6"/>
  <c r="J28" i="6"/>
  <c r="C28" i="6"/>
  <c r="B28" i="6"/>
  <c r="K28" i="3"/>
  <c r="H28" i="3"/>
  <c r="E28" i="3"/>
  <c r="G26" i="3"/>
  <c r="L28" i="3"/>
  <c r="M28" i="3" s="1"/>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J14" i="3"/>
  <c r="J13" i="3"/>
  <c r="J12" i="3"/>
  <c r="J11" i="3"/>
  <c r="J10" i="3"/>
  <c r="J9" i="3"/>
  <c r="J8" i="3"/>
  <c r="J7" i="3"/>
  <c r="J6" i="3"/>
  <c r="G27" i="3"/>
  <c r="G25" i="3"/>
  <c r="G24" i="3"/>
  <c r="G23" i="3"/>
  <c r="G22" i="3"/>
  <c r="G21" i="3"/>
  <c r="G20" i="3"/>
  <c r="G19" i="3"/>
  <c r="G18" i="3"/>
  <c r="G17" i="3"/>
  <c r="G16" i="3"/>
  <c r="G15" i="3"/>
  <c r="G14" i="3"/>
  <c r="G13" i="3"/>
  <c r="G12" i="3"/>
  <c r="G11" i="3"/>
  <c r="G10" i="3"/>
  <c r="G9" i="3"/>
  <c r="G8" i="3"/>
  <c r="G7" i="3"/>
  <c r="G6" i="3"/>
  <c r="D27" i="3"/>
  <c r="D26" i="3"/>
  <c r="O26" i="3" s="1"/>
  <c r="D25" i="3"/>
  <c r="D24" i="3"/>
  <c r="O24" i="3" s="1"/>
  <c r="D23" i="3"/>
  <c r="D22" i="3"/>
  <c r="D21" i="3"/>
  <c r="D20" i="3"/>
  <c r="O20" i="3" s="1"/>
  <c r="D19" i="3"/>
  <c r="O19" i="3" s="1"/>
  <c r="D18" i="3"/>
  <c r="D17" i="3"/>
  <c r="D16" i="3"/>
  <c r="O16" i="3" s="1"/>
  <c r="D15" i="3"/>
  <c r="O15" i="3" s="1"/>
  <c r="D14" i="3"/>
  <c r="D13" i="3"/>
  <c r="O13" i="3"/>
  <c r="D12" i="3"/>
  <c r="D11" i="3"/>
  <c r="O11" i="3" s="1"/>
  <c r="D10" i="3"/>
  <c r="D9" i="3"/>
  <c r="D8" i="3"/>
  <c r="D7" i="3"/>
  <c r="O7" i="3" s="1"/>
  <c r="O21" i="3"/>
  <c r="N27" i="3"/>
  <c r="N26" i="3"/>
  <c r="N25" i="3"/>
  <c r="N24" i="3"/>
  <c r="N23" i="3"/>
  <c r="N22" i="3"/>
  <c r="N21" i="3"/>
  <c r="N20" i="3"/>
  <c r="N19" i="3"/>
  <c r="N18" i="3"/>
  <c r="N17" i="3"/>
  <c r="N16" i="3"/>
  <c r="N15" i="3"/>
  <c r="N14" i="3"/>
  <c r="N13" i="3"/>
  <c r="N12" i="3"/>
  <c r="N11" i="3"/>
  <c r="N10" i="3"/>
  <c r="N9" i="3"/>
  <c r="N8" i="3"/>
  <c r="N7" i="3"/>
  <c r="C6" i="3"/>
  <c r="B6" i="3"/>
  <c r="B28" i="3" s="1"/>
  <c r="O8" i="3"/>
  <c r="N6" i="3"/>
  <c r="N28" i="3" s="1"/>
  <c r="O6" i="6"/>
  <c r="N6" i="6"/>
  <c r="O24" i="6"/>
  <c r="O20" i="6"/>
  <c r="O18" i="6"/>
  <c r="O12" i="6"/>
  <c r="O7" i="8"/>
  <c r="O9" i="8"/>
  <c r="O11" i="8"/>
  <c r="O15" i="8"/>
  <c r="O17" i="8"/>
  <c r="O21" i="8"/>
  <c r="O23" i="8"/>
  <c r="O25" i="8"/>
  <c r="O6" i="11"/>
  <c r="S6" i="11"/>
  <c r="S8" i="11"/>
  <c r="S10" i="11"/>
  <c r="S12" i="11"/>
  <c r="S14" i="11"/>
  <c r="S16" i="11"/>
  <c r="S18" i="11"/>
  <c r="S20" i="11"/>
  <c r="S22" i="11"/>
  <c r="S24" i="11"/>
  <c r="S26" i="11"/>
  <c r="N5" i="11"/>
  <c r="N27" i="11" s="1"/>
  <c r="O26" i="11"/>
  <c r="Y26" i="11" s="1"/>
  <c r="O24" i="11"/>
  <c r="O22" i="11"/>
  <c r="T22" i="11"/>
  <c r="O20" i="11"/>
  <c r="Y20" i="11" s="1"/>
  <c r="O18" i="11"/>
  <c r="T18" i="11" s="1"/>
  <c r="O16" i="11"/>
  <c r="Y16" i="11"/>
  <c r="Y24" i="11"/>
  <c r="O14" i="11"/>
  <c r="T14" i="11"/>
  <c r="O12" i="11"/>
  <c r="Y12" i="11" s="1"/>
  <c r="O11" i="11"/>
  <c r="Y11" i="11" s="1"/>
  <c r="O10" i="11"/>
  <c r="T10" i="11" s="1"/>
  <c r="Y14" i="11"/>
  <c r="O9" i="11"/>
  <c r="T9" i="11" s="1"/>
  <c r="O8" i="11"/>
  <c r="T11" i="11"/>
  <c r="T12" i="11"/>
  <c r="O5" i="11"/>
  <c r="Y8" i="11"/>
  <c r="X5" i="11"/>
  <c r="T8" i="11"/>
  <c r="T24" i="11"/>
  <c r="N6" i="12"/>
  <c r="N28" i="12"/>
  <c r="O17" i="12"/>
  <c r="N6" i="14"/>
  <c r="Y13" i="11"/>
  <c r="T13" i="11"/>
  <c r="Y21" i="11"/>
  <c r="T21" i="11"/>
  <c r="Y25" i="11"/>
  <c r="T25" i="11"/>
  <c r="Y17" i="11"/>
  <c r="T5" i="11"/>
  <c r="T16" i="11"/>
  <c r="S23" i="11"/>
  <c r="S19" i="11"/>
  <c r="S15" i="11"/>
  <c r="S11" i="11"/>
  <c r="S7" i="11"/>
  <c r="O8" i="8"/>
  <c r="X7" i="11"/>
  <c r="X9" i="11"/>
  <c r="X13" i="11"/>
  <c r="X17" i="11"/>
  <c r="X21" i="11"/>
  <c r="X25" i="11"/>
  <c r="Y22" i="11"/>
  <c r="T26" i="11"/>
  <c r="Y5" i="11"/>
  <c r="O7" i="11"/>
  <c r="Y7" i="11" s="1"/>
  <c r="D8" i="14"/>
  <c r="O8" i="14"/>
  <c r="O25" i="14"/>
  <c r="O19" i="14"/>
  <c r="O17" i="14"/>
  <c r="D19" i="15"/>
  <c r="O19" i="15" s="1"/>
  <c r="D18" i="15"/>
  <c r="O18" i="15" s="1"/>
  <c r="O17" i="15"/>
  <c r="D11" i="15"/>
  <c r="O11" i="15" s="1"/>
  <c r="C28" i="15"/>
  <c r="O17" i="16"/>
  <c r="O9" i="16"/>
  <c r="N22" i="15"/>
  <c r="O11" i="17"/>
  <c r="O18" i="17"/>
  <c r="O9" i="17"/>
  <c r="O25" i="17"/>
  <c r="N6" i="17"/>
  <c r="N28" i="17" s="1"/>
  <c r="C28" i="16"/>
  <c r="D28" i="16"/>
  <c r="B28" i="16"/>
  <c r="J28" i="15"/>
  <c r="B28" i="15"/>
  <c r="O6" i="14"/>
  <c r="B28" i="14"/>
  <c r="C28" i="14"/>
  <c r="T19" i="11" l="1"/>
  <c r="Y19" i="11"/>
  <c r="O7" i="14"/>
  <c r="D28" i="14"/>
  <c r="O8" i="15"/>
  <c r="D28" i="15"/>
  <c r="T7" i="11"/>
  <c r="N28" i="14"/>
  <c r="O17" i="3"/>
  <c r="O25" i="3"/>
  <c r="O7" i="12"/>
  <c r="O10" i="12"/>
  <c r="O12" i="12"/>
  <c r="O14" i="12"/>
  <c r="O18" i="12"/>
  <c r="O20" i="12"/>
  <c r="O22" i="12"/>
  <c r="N28" i="8"/>
  <c r="O22" i="8"/>
  <c r="O26" i="8"/>
  <c r="O27" i="8"/>
  <c r="J28" i="8"/>
  <c r="O13" i="8"/>
  <c r="O15" i="11"/>
  <c r="O27" i="14"/>
  <c r="O12" i="14"/>
  <c r="O22" i="15"/>
  <c r="O13" i="16"/>
  <c r="O20" i="16"/>
  <c r="O24" i="16"/>
  <c r="O21" i="17"/>
  <c r="O14" i="17"/>
  <c r="O17" i="17"/>
  <c r="O10" i="3"/>
  <c r="G28" i="3"/>
  <c r="O17" i="6"/>
  <c r="O21" i="6"/>
  <c r="O22" i="6"/>
  <c r="O26" i="6"/>
  <c r="O8" i="6"/>
  <c r="O12" i="8"/>
  <c r="O24" i="8"/>
  <c r="O23" i="11"/>
  <c r="O24" i="12"/>
  <c r="J28" i="12"/>
  <c r="O13" i="12"/>
  <c r="O18" i="14"/>
  <c r="M28" i="14"/>
  <c r="O9" i="15"/>
  <c r="O6" i="16"/>
  <c r="O24" i="17"/>
  <c r="O26" i="17"/>
  <c r="O14" i="3"/>
  <c r="O18" i="3"/>
  <c r="O22" i="3"/>
  <c r="J28" i="3"/>
  <c r="O9" i="3"/>
  <c r="O7" i="6"/>
  <c r="O19" i="6"/>
  <c r="M28" i="6"/>
  <c r="M27" i="11"/>
  <c r="O11" i="12"/>
  <c r="O26" i="12"/>
  <c r="J28" i="14"/>
  <c r="O23" i="14"/>
  <c r="O11" i="14"/>
  <c r="O14" i="14"/>
  <c r="G28" i="15"/>
  <c r="O21" i="15"/>
  <c r="O23" i="15"/>
  <c r="O15" i="17"/>
  <c r="S27" i="11"/>
  <c r="X27" i="11"/>
  <c r="O28" i="16"/>
  <c r="Y10" i="11"/>
  <c r="T20" i="11"/>
  <c r="Y18" i="11"/>
  <c r="S5" i="11"/>
  <c r="C28" i="3"/>
  <c r="D28" i="3" s="1"/>
  <c r="D6" i="3"/>
  <c r="O6" i="3" s="1"/>
  <c r="D28" i="6"/>
  <c r="G28" i="6"/>
  <c r="G28" i="8"/>
  <c r="O14" i="8"/>
  <c r="G28" i="14"/>
  <c r="O20" i="14"/>
  <c r="O24" i="14"/>
  <c r="O15" i="15"/>
  <c r="C28" i="17"/>
  <c r="D28" i="17" s="1"/>
  <c r="D8" i="17"/>
  <c r="O8" i="17" s="1"/>
  <c r="O10" i="17"/>
  <c r="O16" i="17"/>
  <c r="O19" i="17"/>
  <c r="O27" i="17"/>
  <c r="T6" i="11"/>
  <c r="Y6" i="11"/>
  <c r="O6" i="8"/>
  <c r="O28" i="8" s="1"/>
  <c r="D28" i="8"/>
  <c r="D27" i="11"/>
  <c r="G27" i="11"/>
  <c r="O15" i="14"/>
  <c r="O26" i="14"/>
  <c r="M28" i="15"/>
  <c r="O14" i="15"/>
  <c r="B28" i="17"/>
  <c r="Y9" i="11"/>
  <c r="O20" i="17"/>
  <c r="N28" i="6"/>
  <c r="O23" i="3"/>
  <c r="O27" i="3"/>
  <c r="O12" i="3"/>
  <c r="O11" i="6"/>
  <c r="O28" i="6" s="1"/>
  <c r="W27" i="11"/>
  <c r="O28" i="12"/>
  <c r="G28" i="12"/>
  <c r="D8" i="12"/>
  <c r="O8" i="12" s="1"/>
  <c r="C28" i="12"/>
  <c r="D28" i="12" s="1"/>
  <c r="O9" i="14"/>
  <c r="O28" i="14" s="1"/>
  <c r="O16" i="14"/>
  <c r="O27" i="15"/>
  <c r="N28" i="15"/>
  <c r="O7" i="15"/>
  <c r="O28" i="15" s="1"/>
  <c r="O12" i="15"/>
  <c r="O16" i="15"/>
  <c r="O6" i="19"/>
  <c r="N28" i="19"/>
  <c r="O9" i="19"/>
  <c r="O13" i="19"/>
  <c r="O17" i="19"/>
  <c r="O21" i="19"/>
  <c r="O25" i="19"/>
  <c r="O10" i="19"/>
  <c r="O14" i="19"/>
  <c r="O18" i="19"/>
  <c r="O22" i="19"/>
  <c r="O26" i="19"/>
  <c r="O7" i="19"/>
  <c r="O11" i="19"/>
  <c r="O15" i="19"/>
  <c r="O19" i="19"/>
  <c r="O23" i="19"/>
  <c r="O27" i="19"/>
  <c r="O8" i="19"/>
  <c r="O12" i="19"/>
  <c r="O16" i="19"/>
  <c r="O20" i="19"/>
  <c r="O24" i="19"/>
  <c r="T23" i="11" l="1"/>
  <c r="Y23" i="11"/>
  <c r="Y15" i="11"/>
  <c r="T15" i="11"/>
  <c r="O27" i="11"/>
  <c r="T27" i="11" s="1"/>
  <c r="Y27" i="11"/>
  <c r="O28" i="17"/>
  <c r="O28" i="3"/>
  <c r="O28" i="19"/>
</calcChain>
</file>

<file path=xl/sharedStrings.xml><?xml version="1.0" encoding="utf-8"?>
<sst xmlns="http://schemas.openxmlformats.org/spreadsheetml/2006/main" count="581" uniqueCount="106">
  <si>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</si>
  <si>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</si>
  <si>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</si>
  <si>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</si>
  <si>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</si>
  <si>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</si>
  <si>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</si>
  <si>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</si>
  <si>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</si>
  <si>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</si>
  <si>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</si>
  <si>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</si>
  <si>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</si>
  <si>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</si>
  <si>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</si>
  <si>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</si>
  <si>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</si>
  <si>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</si>
  <si>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</si>
  <si>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</si>
  <si>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</si>
  <si>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</si>
  <si>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</si>
  <si>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</si>
  <si>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</si>
  <si>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</si>
  <si>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</si>
  <si>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</si>
  <si>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</si>
  <si>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</si>
  <si>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</si>
  <si>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</si>
  <si>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</si>
  <si>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</si>
  <si>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</si>
  <si>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</si>
  <si>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</si>
  <si>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</si>
  <si>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</si>
  <si>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</si>
  <si>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</si>
  <si>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</si>
  <si>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</si>
  <si>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</si>
  <si>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</si>
  <si>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</si>
  <si>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</si>
  <si>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</si>
  <si>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</si>
  <si>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</si>
  <si>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</si>
  <si>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</si>
  <si>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</si>
  <si>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</si>
  <si>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</si>
  <si>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</si>
  <si>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</si>
  <si>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</si>
  <si>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</si>
  <si>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</si>
  <si>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YEAR</t>
  </si>
  <si>
    <t>ECONOMIC ACTIVITY</t>
  </si>
  <si>
    <t>Greek Cypriots</t>
  </si>
  <si>
    <t>Turkish Cypriots</t>
  </si>
  <si>
    <r>
      <t>Aliens</t>
    </r>
    <r>
      <rPr>
        <vertAlign val="superscript"/>
        <sz val="8"/>
        <rFont val="Arial"/>
        <family val="2"/>
        <charset val="161"/>
      </rPr>
      <t>1</t>
    </r>
  </si>
  <si>
    <r>
      <t>Europeans</t>
    </r>
    <r>
      <rPr>
        <vertAlign val="superscript"/>
        <sz val="8"/>
        <rFont val="Arial"/>
        <family val="2"/>
        <charset val="161"/>
      </rPr>
      <t>2</t>
    </r>
  </si>
  <si>
    <t>Insurance Points</t>
  </si>
  <si>
    <r>
      <t>Contributions    €</t>
    </r>
    <r>
      <rPr>
        <vertAlign val="superscript"/>
        <sz val="8"/>
        <rFont val="Arial"/>
        <family val="2"/>
        <charset val="161"/>
      </rPr>
      <t>3</t>
    </r>
  </si>
  <si>
    <t xml:space="preserve">Contributions   </t>
  </si>
  <si>
    <t>1.Agriculture, foresty and fishing</t>
  </si>
  <si>
    <r>
      <t>Total number of contributors</t>
    </r>
    <r>
      <rPr>
        <vertAlign val="superscript"/>
        <sz val="8"/>
        <rFont val="Arial"/>
        <family val="2"/>
        <charset val="161"/>
      </rPr>
      <t>4</t>
    </r>
    <r>
      <rPr>
        <sz val="8"/>
        <rFont val="Arial"/>
        <family val="2"/>
        <charset val="161"/>
      </rPr>
      <t xml:space="preserve"> and contributions</t>
    </r>
  </si>
  <si>
    <t>2.Mining and quarrying</t>
  </si>
  <si>
    <t>3.Manufacturing</t>
  </si>
  <si>
    <t>4.Electricity,gas, steam and airconditioning supply</t>
  </si>
  <si>
    <t>6.Construction</t>
  </si>
  <si>
    <t>5.Water supply; Sewerage, waste management and remediation activities</t>
  </si>
  <si>
    <t>7.Wholesale and Retail trade; Repair of motor vehicles, motorcycles</t>
  </si>
  <si>
    <t>8.Transportation and storage</t>
  </si>
  <si>
    <t>9.Hotels and Restaurants</t>
  </si>
  <si>
    <t>10.Information and communication</t>
  </si>
  <si>
    <t>11.Financial and insurance activities</t>
  </si>
  <si>
    <t>12.Real estate activities</t>
  </si>
  <si>
    <t>13.Professional, scientific and technical activities</t>
  </si>
  <si>
    <t>14.Administrative and support service activities</t>
  </si>
  <si>
    <t>15.Public administration and defence; Compulsory social security</t>
  </si>
  <si>
    <t>16.Educations</t>
  </si>
  <si>
    <t>17.Human health and social work activities</t>
  </si>
  <si>
    <t>18.Arts, entertainment and recreation</t>
  </si>
  <si>
    <t>19.Other service activities</t>
  </si>
  <si>
    <t>20.Activities of households as employers; Undifferentiated goods - and services - producing activities of households for own use</t>
  </si>
  <si>
    <t>21.Activities of extraterritorial organizations and bodies</t>
  </si>
  <si>
    <t>22.Economic activity category not stated</t>
  </si>
  <si>
    <t>TOTAL</t>
  </si>
  <si>
    <t>Number of persons</t>
  </si>
  <si>
    <t>COMMUNITY</t>
  </si>
  <si>
    <r>
      <rPr>
        <vertAlign val="superscript"/>
        <sz val="8"/>
        <rFont val="Arial"/>
        <family val="2"/>
        <charset val="161"/>
      </rPr>
      <t>1</t>
    </r>
    <r>
      <rPr>
        <sz val="8"/>
        <rFont val="Arial"/>
        <family val="2"/>
        <charset val="161"/>
      </rPr>
      <t xml:space="preserve">  In the above number aliens that live permanently in Cyprus may be included</t>
    </r>
  </si>
  <si>
    <r>
      <t xml:space="preserve">2  </t>
    </r>
    <r>
      <rPr>
        <sz val="8"/>
        <rFont val="Arial"/>
        <family val="2"/>
        <charset val="161"/>
      </rPr>
      <t>In the above number E.U citizens that live permanently in Cyprus may be included</t>
    </r>
  </si>
  <si>
    <t>Contributors -contributions-by-economic-activity-community-for the year 2015</t>
  </si>
  <si>
    <t>STATISTICS SECTION</t>
  </si>
  <si>
    <t>SOCIAL INSURANCE SERVICES</t>
  </si>
  <si>
    <t xml:space="preserve"> Table showing the total number of active employees of private and semi-government sector and the total amount of contributions at Social Insurance Fund Ασφαλίσεων, by economic activity and community, for the year 2015 </t>
  </si>
  <si>
    <t>Contributors -contributions-by-economic-activity-community-for the year 2016</t>
  </si>
  <si>
    <t xml:space="preserve"> Table showing the total number of active employees of private and semi-government sector and the total amount of contributions at Social Insurance Fund Ασφαλίσεων, by economic activity and community, for the year 2016 </t>
  </si>
  <si>
    <t>Contributors -contributions-by-economic-activity-community-for the year 2017</t>
  </si>
  <si>
    <t xml:space="preserve"> Table showing the total number of active employees of private and semi-government sector and the total amount of contributions at Social Insurance Fund Ασφαλίσεων, by economic activity and community, for the year 2017 </t>
  </si>
  <si>
    <r>
      <t>Contributions €</t>
    </r>
    <r>
      <rPr>
        <vertAlign val="superscript"/>
        <sz val="8"/>
        <rFont val="Arial"/>
        <family val="2"/>
        <charset val="161"/>
      </rPr>
      <t xml:space="preserve">3 </t>
    </r>
    <r>
      <rPr>
        <sz val="8"/>
        <rFont val="Arial"/>
        <family val="2"/>
        <charset val="16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</si>
</sst>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8]d\-mmm\-yy;@"/>
    <numFmt numFmtId="166" formatCode="#,##0.0"/>
    <numFmt numFmtId="167" formatCode="[$-409]dd\-mmm\-yy;@"/>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09">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167" fontId="4" fillId="0" borderId="0" xfId="0" applyNumberFormat="1" applyFont="1" applyAlignment="1">
      <alignment horizontal="left"/>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73" t="s">
        <v>45</v>
      </c>
      <c r="B1" s="73"/>
      <c r="C1" s="73"/>
      <c r="D1" s="73"/>
      <c r="E1" s="73"/>
      <c r="F1" s="73"/>
      <c r="G1" s="73"/>
      <c r="H1" s="73"/>
      <c r="I1" s="73"/>
      <c r="J1" s="73"/>
      <c r="K1" s="73"/>
      <c r="L1" s="73"/>
      <c r="M1" s="73"/>
      <c r="N1" s="73"/>
      <c r="O1" s="73"/>
    </row>
    <row r="2" spans="1:15" x14ac:dyDescent="0.2">
      <c r="A2" s="2" t="s">
        <v>4</v>
      </c>
      <c r="B2" s="74">
        <v>2007</v>
      </c>
      <c r="C2" s="75"/>
      <c r="D2" s="75"/>
      <c r="E2" s="75"/>
      <c r="F2" s="75"/>
      <c r="G2" s="75"/>
      <c r="H2" s="75"/>
      <c r="I2" s="75"/>
      <c r="J2" s="75"/>
      <c r="K2" s="75"/>
      <c r="L2" s="75"/>
      <c r="M2" s="75"/>
      <c r="N2" s="75"/>
      <c r="O2" s="76"/>
    </row>
    <row r="3" spans="1:15" x14ac:dyDescent="0.2">
      <c r="A3" s="77" t="s">
        <v>40</v>
      </c>
      <c r="B3" s="80" t="s">
        <v>1</v>
      </c>
      <c r="C3" s="81"/>
      <c r="D3" s="81"/>
      <c r="E3" s="81"/>
      <c r="F3" s="81"/>
      <c r="G3" s="81"/>
      <c r="H3" s="81"/>
      <c r="I3" s="81"/>
      <c r="J3" s="81"/>
      <c r="K3" s="81"/>
      <c r="L3" s="81"/>
      <c r="M3" s="81"/>
      <c r="N3" s="81"/>
      <c r="O3" s="82"/>
    </row>
    <row r="4" spans="1:15" ht="21.75" customHeight="1" x14ac:dyDescent="0.2">
      <c r="A4" s="78"/>
      <c r="B4" s="83" t="s">
        <v>0</v>
      </c>
      <c r="C4" s="83"/>
      <c r="D4" s="69"/>
      <c r="E4" s="69" t="s">
        <v>3</v>
      </c>
      <c r="F4" s="69"/>
      <c r="G4" s="69"/>
      <c r="H4" s="69" t="s">
        <v>28</v>
      </c>
      <c r="I4" s="69"/>
      <c r="J4" s="69"/>
      <c r="K4" s="69" t="s">
        <v>29</v>
      </c>
      <c r="L4" s="69"/>
      <c r="M4" s="69"/>
      <c r="N4" s="69" t="s">
        <v>39</v>
      </c>
      <c r="O4" s="70"/>
    </row>
    <row r="5" spans="1:15" ht="45" x14ac:dyDescent="0.2">
      <c r="A5" s="79"/>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x14ac:dyDescent="0.2">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x14ac:dyDescent="0.2">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x14ac:dyDescent="0.2">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x14ac:dyDescent="0.2">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x14ac:dyDescent="0.2">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x14ac:dyDescent="0.25">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x14ac:dyDescent="0.25">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O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91" t="s">
        <v>102</v>
      </c>
      <c r="B1" s="91"/>
      <c r="C1" s="91"/>
      <c r="D1" s="91"/>
      <c r="E1" s="91"/>
      <c r="F1" s="91"/>
      <c r="G1" s="91"/>
      <c r="H1" s="91"/>
      <c r="I1" s="91"/>
      <c r="J1" s="91"/>
      <c r="K1" s="91"/>
      <c r="L1" s="91"/>
      <c r="M1" s="91"/>
      <c r="N1" s="91"/>
      <c r="O1" s="91"/>
    </row>
    <row r="2" spans="1:15" x14ac:dyDescent="0.2">
      <c r="A2" s="2" t="s">
        <v>60</v>
      </c>
      <c r="B2" s="100">
        <v>2016</v>
      </c>
      <c r="C2" s="101"/>
      <c r="D2" s="101"/>
      <c r="E2" s="101"/>
      <c r="F2" s="101"/>
      <c r="G2" s="101"/>
      <c r="H2" s="101"/>
      <c r="I2" s="101"/>
      <c r="J2" s="101"/>
      <c r="K2" s="101"/>
      <c r="L2" s="101"/>
      <c r="M2" s="101"/>
      <c r="N2" s="101"/>
      <c r="O2" s="102"/>
    </row>
    <row r="3" spans="1:15" ht="12" customHeight="1" x14ac:dyDescent="0.2">
      <c r="A3" s="103" t="s">
        <v>61</v>
      </c>
      <c r="B3" s="80" t="s">
        <v>94</v>
      </c>
      <c r="C3" s="81"/>
      <c r="D3" s="81"/>
      <c r="E3" s="81"/>
      <c r="F3" s="81"/>
      <c r="G3" s="81"/>
      <c r="H3" s="81"/>
      <c r="I3" s="81"/>
      <c r="J3" s="81"/>
      <c r="K3" s="81"/>
      <c r="L3" s="81"/>
      <c r="M3" s="81"/>
      <c r="N3" s="81"/>
      <c r="O3" s="82"/>
    </row>
    <row r="4" spans="1:15" ht="24" customHeight="1" x14ac:dyDescent="0.2">
      <c r="A4" s="104"/>
      <c r="B4" s="105" t="s">
        <v>62</v>
      </c>
      <c r="C4" s="105"/>
      <c r="D4" s="106"/>
      <c r="E4" s="106" t="s">
        <v>63</v>
      </c>
      <c r="F4" s="106"/>
      <c r="G4" s="106"/>
      <c r="H4" s="106" t="s">
        <v>64</v>
      </c>
      <c r="I4" s="106"/>
      <c r="J4" s="106"/>
      <c r="K4" s="106" t="s">
        <v>65</v>
      </c>
      <c r="L4" s="106"/>
      <c r="M4" s="106"/>
      <c r="N4" s="106" t="s">
        <v>70</v>
      </c>
      <c r="O4" s="107"/>
    </row>
    <row r="5" spans="1:15" ht="34.5" customHeight="1" x14ac:dyDescent="0.2">
      <c r="A5" s="104"/>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v>2263</v>
      </c>
      <c r="C6" s="7">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x14ac:dyDescent="0.2">
      <c r="A7" s="6" t="s">
        <v>71</v>
      </c>
      <c r="B7" s="7">
        <v>555</v>
      </c>
      <c r="C7" s="7">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x14ac:dyDescent="0.2">
      <c r="A8" s="6" t="s">
        <v>72</v>
      </c>
      <c r="B8" s="7">
        <v>21201</v>
      </c>
      <c r="C8" s="7">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x14ac:dyDescent="0.2">
      <c r="A9" s="6" t="s">
        <v>73</v>
      </c>
      <c r="B9" s="7">
        <v>2154</v>
      </c>
      <c r="C9" s="7">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x14ac:dyDescent="0.2">
      <c r="A10" s="6" t="s">
        <v>75</v>
      </c>
      <c r="B10" s="7">
        <v>1284</v>
      </c>
      <c r="C10" s="7">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x14ac:dyDescent="0.2">
      <c r="A11" s="6" t="s">
        <v>74</v>
      </c>
      <c r="B11" s="7">
        <v>15279</v>
      </c>
      <c r="C11" s="7">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x14ac:dyDescent="0.2">
      <c r="A12" s="6" t="s">
        <v>76</v>
      </c>
      <c r="B12" s="7">
        <v>51291</v>
      </c>
      <c r="C12" s="7">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x14ac:dyDescent="0.2">
      <c r="A13" s="6" t="s">
        <v>77</v>
      </c>
      <c r="B13" s="7">
        <v>10811</v>
      </c>
      <c r="C13" s="7">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x14ac:dyDescent="0.2">
      <c r="A14" s="6" t="s">
        <v>78</v>
      </c>
      <c r="B14" s="7">
        <v>29787</v>
      </c>
      <c r="C14" s="7">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x14ac:dyDescent="0.2">
      <c r="A15" s="6" t="s">
        <v>79</v>
      </c>
      <c r="B15" s="7">
        <v>9049</v>
      </c>
      <c r="C15" s="7">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x14ac:dyDescent="0.2">
      <c r="A16" s="6" t="s">
        <v>80</v>
      </c>
      <c r="B16" s="7">
        <v>17616</v>
      </c>
      <c r="C16" s="7">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x14ac:dyDescent="0.2">
      <c r="A17" s="6" t="s">
        <v>81</v>
      </c>
      <c r="B17" s="7">
        <v>2035</v>
      </c>
      <c r="C17" s="7">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x14ac:dyDescent="0.2">
      <c r="A18" s="6" t="s">
        <v>82</v>
      </c>
      <c r="B18" s="7">
        <v>20388</v>
      </c>
      <c r="C18" s="7">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x14ac:dyDescent="0.2">
      <c r="A19" s="6" t="s">
        <v>83</v>
      </c>
      <c r="B19" s="7">
        <v>5957</v>
      </c>
      <c r="C19" s="7">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x14ac:dyDescent="0.2">
      <c r="A20" s="6" t="s">
        <v>84</v>
      </c>
      <c r="B20" s="7">
        <v>10354</v>
      </c>
      <c r="C20" s="7">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x14ac:dyDescent="0.2">
      <c r="A21" s="6" t="s">
        <v>85</v>
      </c>
      <c r="B21" s="8">
        <v>11411</v>
      </c>
      <c r="C21" s="8">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x14ac:dyDescent="0.2">
      <c r="A22" s="6" t="s">
        <v>86</v>
      </c>
      <c r="B22" s="16">
        <v>6371</v>
      </c>
      <c r="C22" s="16">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x14ac:dyDescent="0.2">
      <c r="A23" s="10" t="s">
        <v>87</v>
      </c>
      <c r="B23" s="8">
        <v>3969</v>
      </c>
      <c r="C23" s="8">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x14ac:dyDescent="0.2">
      <c r="A24" s="10" t="s">
        <v>88</v>
      </c>
      <c r="B24" s="8">
        <v>6911</v>
      </c>
      <c r="C24" s="8">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x14ac:dyDescent="0.2">
      <c r="A25" s="10" t="s">
        <v>89</v>
      </c>
      <c r="B25" s="16">
        <v>316</v>
      </c>
      <c r="C25" s="16">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x14ac:dyDescent="0.2">
      <c r="A26" s="10" t="s">
        <v>90</v>
      </c>
      <c r="B26" s="8">
        <v>307</v>
      </c>
      <c r="C26" s="8">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x14ac:dyDescent="0.25">
      <c r="A27" s="11" t="s">
        <v>91</v>
      </c>
      <c r="B27" s="12">
        <v>34</v>
      </c>
      <c r="C27" s="12">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x14ac:dyDescent="0.25">
      <c r="A28" s="14" t="s">
        <v>92</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x14ac:dyDescent="0.2">
      <c r="A29" s="108" t="s">
        <v>95</v>
      </c>
      <c r="B29" s="108"/>
      <c r="C29" s="108"/>
      <c r="D29" s="108"/>
      <c r="E29" s="108"/>
      <c r="F29" s="108"/>
      <c r="G29" s="108"/>
      <c r="H29" s="108"/>
      <c r="I29" s="108"/>
      <c r="J29" s="108"/>
      <c r="K29" s="108"/>
      <c r="L29" s="108"/>
      <c r="M29" s="108"/>
      <c r="N29" s="108"/>
      <c r="O29" s="108"/>
    </row>
    <row r="30" spans="1:15" x14ac:dyDescent="0.2">
      <c r="A30" s="72" t="s">
        <v>96</v>
      </c>
      <c r="B30" s="72"/>
      <c r="C30" s="72"/>
      <c r="D30" s="72"/>
      <c r="E30" s="72"/>
      <c r="F30" s="72"/>
      <c r="G30" s="72"/>
      <c r="H30" s="72"/>
      <c r="I30" s="72"/>
      <c r="J30" s="72"/>
      <c r="K30" s="72"/>
      <c r="L30" s="72"/>
      <c r="M30" s="72"/>
      <c r="N30" s="72"/>
      <c r="O30" s="72"/>
    </row>
    <row r="31" spans="1:15" ht="13.5" x14ac:dyDescent="0.2">
      <c r="A31" s="23" t="s">
        <v>57</v>
      </c>
    </row>
    <row r="32" spans="1:15" ht="13.5" x14ac:dyDescent="0.2">
      <c r="A32" s="23" t="s">
        <v>38</v>
      </c>
    </row>
    <row r="33" spans="1:15" x14ac:dyDescent="0.2">
      <c r="A33" s="15" t="s">
        <v>101</v>
      </c>
      <c r="K33" s="1"/>
      <c r="L33" s="1"/>
      <c r="M33" s="24" t="s">
        <v>98</v>
      </c>
      <c r="N33" s="1"/>
      <c r="O33" s="1"/>
    </row>
    <row r="34" spans="1:15" x14ac:dyDescent="0.2">
      <c r="A34" s="68">
        <v>42923</v>
      </c>
      <c r="K34" s="1"/>
      <c r="L34" s="1"/>
      <c r="M34" s="24" t="s">
        <v>99</v>
      </c>
      <c r="N34" s="1"/>
      <c r="O34" s="1"/>
    </row>
  </sheetData>
  <mergeCells count="11">
    <mergeCell ref="N4:O4"/>
    <mergeCell ref="A29:O29"/>
    <mergeCell ref="A30:O30"/>
    <mergeCell ref="A1:O1"/>
    <mergeCell ref="B2:O2"/>
    <mergeCell ref="A3:A5"/>
    <mergeCell ref="B3:O3"/>
    <mergeCell ref="B4:D4"/>
    <mergeCell ref="E4:G4"/>
    <mergeCell ref="H4:J4"/>
    <mergeCell ref="K4:M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topLeftCell="G1" workbookViewId="0">
      <selection activeCell="L25" sqref="L25"/>
    </sheetView>
  </sheetViews>
  <sheetFormatPr defaultRowHeight="12.75" x14ac:dyDescent="0.2"/>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91" t="s">
        <v>104</v>
      </c>
      <c r="B1" s="91"/>
      <c r="C1" s="91"/>
      <c r="D1" s="91"/>
      <c r="E1" s="91"/>
      <c r="F1" s="91"/>
      <c r="G1" s="91"/>
      <c r="H1" s="91"/>
      <c r="I1" s="91"/>
      <c r="J1" s="91"/>
      <c r="K1" s="91"/>
      <c r="L1" s="91"/>
      <c r="M1" s="91"/>
      <c r="N1" s="91"/>
      <c r="O1" s="91"/>
    </row>
    <row r="2" spans="1:15" x14ac:dyDescent="0.2">
      <c r="A2" s="2" t="s">
        <v>60</v>
      </c>
      <c r="B2" s="100">
        <v>2017</v>
      </c>
      <c r="C2" s="101"/>
      <c r="D2" s="101"/>
      <c r="E2" s="101"/>
      <c r="F2" s="101"/>
      <c r="G2" s="101"/>
      <c r="H2" s="101"/>
      <c r="I2" s="101"/>
      <c r="J2" s="101"/>
      <c r="K2" s="101"/>
      <c r="L2" s="101"/>
      <c r="M2" s="101"/>
      <c r="N2" s="101"/>
      <c r="O2" s="102"/>
    </row>
    <row r="3" spans="1:15" x14ac:dyDescent="0.2">
      <c r="A3" s="103" t="s">
        <v>61</v>
      </c>
      <c r="B3" s="80" t="s">
        <v>94</v>
      </c>
      <c r="C3" s="81"/>
      <c r="D3" s="81"/>
      <c r="E3" s="81"/>
      <c r="F3" s="81"/>
      <c r="G3" s="81"/>
      <c r="H3" s="81"/>
      <c r="I3" s="81"/>
      <c r="J3" s="81"/>
      <c r="K3" s="81"/>
      <c r="L3" s="81"/>
      <c r="M3" s="81"/>
      <c r="N3" s="81"/>
      <c r="O3" s="82"/>
    </row>
    <row r="4" spans="1:15" ht="24.75" customHeight="1" x14ac:dyDescent="0.2">
      <c r="A4" s="104"/>
      <c r="B4" s="105" t="s">
        <v>62</v>
      </c>
      <c r="C4" s="105"/>
      <c r="D4" s="106"/>
      <c r="E4" s="106" t="s">
        <v>63</v>
      </c>
      <c r="F4" s="106"/>
      <c r="G4" s="106"/>
      <c r="H4" s="106" t="s">
        <v>64</v>
      </c>
      <c r="I4" s="106"/>
      <c r="J4" s="106"/>
      <c r="K4" s="106" t="s">
        <v>65</v>
      </c>
      <c r="L4" s="106"/>
      <c r="M4" s="106"/>
      <c r="N4" s="106" t="s">
        <v>70</v>
      </c>
      <c r="O4" s="107"/>
    </row>
    <row r="5" spans="1:15" ht="22.5" x14ac:dyDescent="0.2">
      <c r="A5" s="104"/>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2399</v>
      </c>
      <c r="C6" s="7">
        <f>3553.94+24.31+3.44</f>
        <v>3581.69</v>
      </c>
      <c r="D6" s="7">
        <f>C6*9068*0.202</f>
        <v>6560710.5138400011</v>
      </c>
      <c r="E6" s="7">
        <v>5</v>
      </c>
      <c r="F6" s="50">
        <v>6.46</v>
      </c>
      <c r="G6" s="7">
        <f>F6*9068*0.202</f>
        <v>11833.01456</v>
      </c>
      <c r="H6" s="7">
        <v>5566</v>
      </c>
      <c r="I6" s="50">
        <v>2510.54</v>
      </c>
      <c r="J6" s="7">
        <f>I6*9068*0.202</f>
        <v>4598646.4974400001</v>
      </c>
      <c r="K6" s="7">
        <v>1368</v>
      </c>
      <c r="L6" s="50">
        <v>975.7</v>
      </c>
      <c r="M6" s="7">
        <f>L6*9068*0.202</f>
        <v>1787224.8152000001</v>
      </c>
      <c r="N6" s="7">
        <f>B6+E6+H6+K6</f>
        <v>9338</v>
      </c>
      <c r="O6" s="26">
        <f>D6+G6+J6+M6</f>
        <v>12958414.84104</v>
      </c>
    </row>
    <row r="7" spans="1:15" x14ac:dyDescent="0.2">
      <c r="A7" s="6" t="s">
        <v>71</v>
      </c>
      <c r="B7" s="7">
        <v>595</v>
      </c>
      <c r="C7" s="7">
        <f>5.4+1531.78+8.15</f>
        <v>1545.3300000000002</v>
      </c>
      <c r="D7" s="7">
        <f t="shared" ref="D7:D28" si="0">C7*9068*0.202</f>
        <v>2830636.5928800004</v>
      </c>
      <c r="E7" s="7">
        <v>7</v>
      </c>
      <c r="F7" s="50">
        <v>10.65</v>
      </c>
      <c r="G7" s="7">
        <f t="shared" ref="G7:G28" si="1">F7*9068*0.202</f>
        <v>19507.988400000002</v>
      </c>
      <c r="H7" s="7">
        <v>66</v>
      </c>
      <c r="I7" s="50">
        <v>127.42</v>
      </c>
      <c r="J7" s="7">
        <f t="shared" ref="J7:J28" si="2">I7*9068*0.202</f>
        <v>233399.80112000002</v>
      </c>
      <c r="K7" s="7">
        <v>210</v>
      </c>
      <c r="L7" s="50">
        <v>278.11</v>
      </c>
      <c r="M7" s="7">
        <f t="shared" ref="M7:M28" si="3">L7*9068*0.202</f>
        <v>509424.09896000003</v>
      </c>
      <c r="N7" s="7">
        <f>B7+E7+H7+K7</f>
        <v>878</v>
      </c>
      <c r="O7" s="26">
        <f>D7+G7+J7+M7</f>
        <v>3592968.4813600006</v>
      </c>
    </row>
    <row r="8" spans="1:15" x14ac:dyDescent="0.2">
      <c r="A8" s="6" t="s">
        <v>72</v>
      </c>
      <c r="B8" s="7">
        <v>22433</v>
      </c>
      <c r="C8" s="7">
        <f>145.98+38845.24+16.82+119.77</f>
        <v>39127.81</v>
      </c>
      <c r="D8" s="7">
        <f t="shared" si="0"/>
        <v>71671818.178159997</v>
      </c>
      <c r="E8" s="7">
        <v>83</v>
      </c>
      <c r="F8" s="50">
        <v>100.88</v>
      </c>
      <c r="G8" s="7">
        <f t="shared" si="1"/>
        <v>184785.52768</v>
      </c>
      <c r="H8" s="7">
        <v>1717</v>
      </c>
      <c r="I8" s="50">
        <v>1836.17</v>
      </c>
      <c r="J8" s="7">
        <f t="shared" si="2"/>
        <v>3363378.6911200001</v>
      </c>
      <c r="K8" s="7">
        <v>10277</v>
      </c>
      <c r="L8" s="50">
        <v>11987.2</v>
      </c>
      <c r="M8" s="7">
        <f t="shared" si="3"/>
        <v>21957385.779200003</v>
      </c>
      <c r="N8" s="7">
        <f t="shared" ref="N8:N27" si="4">B8+E8+H8+K8</f>
        <v>34510</v>
      </c>
      <c r="O8" s="26">
        <f t="shared" ref="O8:O27" si="5">D8+G8+J8+M8</f>
        <v>97177368.176159993</v>
      </c>
    </row>
    <row r="9" spans="1:15" ht="22.5" x14ac:dyDescent="0.2">
      <c r="A9" s="6" t="s">
        <v>73</v>
      </c>
      <c r="B9" s="7">
        <v>2136</v>
      </c>
      <c r="C9" s="7">
        <f>16.17+7005.68+18.32</f>
        <v>7040.17</v>
      </c>
      <c r="D9" s="7">
        <f t="shared" si="0"/>
        <v>12895732.835120002</v>
      </c>
      <c r="E9" s="7">
        <v>0</v>
      </c>
      <c r="F9" s="50">
        <v>0</v>
      </c>
      <c r="G9" s="7">
        <f t="shared" si="1"/>
        <v>0</v>
      </c>
      <c r="H9" s="7">
        <v>12</v>
      </c>
      <c r="I9" s="50">
        <v>18.05</v>
      </c>
      <c r="J9" s="7">
        <f t="shared" si="2"/>
        <v>33062.834800000004</v>
      </c>
      <c r="K9" s="7">
        <v>148</v>
      </c>
      <c r="L9" s="50">
        <v>120.27</v>
      </c>
      <c r="M9" s="7">
        <f t="shared" si="3"/>
        <v>220302.88871999999</v>
      </c>
      <c r="N9" s="7">
        <f t="shared" si="4"/>
        <v>2296</v>
      </c>
      <c r="O9" s="26">
        <f t="shared" si="5"/>
        <v>13149098.558640001</v>
      </c>
    </row>
    <row r="10" spans="1:15" ht="33.75" x14ac:dyDescent="0.2">
      <c r="A10" s="6" t="s">
        <v>75</v>
      </c>
      <c r="B10" s="7">
        <v>1404</v>
      </c>
      <c r="C10" s="7">
        <f>5.36+2825.23+3.43</f>
        <v>2834.02</v>
      </c>
      <c r="D10" s="7">
        <f t="shared" si="0"/>
        <v>5191176.4587200005</v>
      </c>
      <c r="E10" s="7">
        <v>5</v>
      </c>
      <c r="F10" s="50">
        <v>2.09</v>
      </c>
      <c r="G10" s="7">
        <f t="shared" si="1"/>
        <v>3828.3282399999998</v>
      </c>
      <c r="H10" s="7">
        <v>99</v>
      </c>
      <c r="I10" s="50">
        <v>95.76</v>
      </c>
      <c r="J10" s="7">
        <f t="shared" si="2"/>
        <v>175407.03936000002</v>
      </c>
      <c r="K10" s="7">
        <v>497</v>
      </c>
      <c r="L10" s="50">
        <v>577.76</v>
      </c>
      <c r="M10" s="7">
        <f t="shared" si="3"/>
        <v>1058303.7913599999</v>
      </c>
      <c r="N10" s="7">
        <f t="shared" si="4"/>
        <v>2005</v>
      </c>
      <c r="O10" s="26">
        <f t="shared" si="5"/>
        <v>6428715.6176800001</v>
      </c>
    </row>
    <row r="11" spans="1:15" x14ac:dyDescent="0.2">
      <c r="A11" s="6" t="s">
        <v>74</v>
      </c>
      <c r="B11" s="7">
        <v>17526</v>
      </c>
      <c r="C11" s="7">
        <f>94.65+29422.99+2.91+124.45</f>
        <v>29645.000000000004</v>
      </c>
      <c r="D11" s="7">
        <f t="shared" si="0"/>
        <v>54301813.720000014</v>
      </c>
      <c r="E11" s="7">
        <v>332</v>
      </c>
      <c r="F11" s="50">
        <v>439.36</v>
      </c>
      <c r="G11" s="7">
        <f t="shared" si="1"/>
        <v>804791.52896000003</v>
      </c>
      <c r="H11" s="7">
        <v>2527</v>
      </c>
      <c r="I11" s="50">
        <v>1915.97</v>
      </c>
      <c r="J11" s="7">
        <f t="shared" si="2"/>
        <v>3509551.2239200003</v>
      </c>
      <c r="K11" s="7">
        <v>9873</v>
      </c>
      <c r="L11" s="50">
        <v>9477.52</v>
      </c>
      <c r="M11" s="7">
        <f t="shared" si="3"/>
        <v>17360314.574720003</v>
      </c>
      <c r="N11" s="7">
        <f t="shared" si="4"/>
        <v>30258</v>
      </c>
      <c r="O11" s="26">
        <f t="shared" si="5"/>
        <v>75976471.047600016</v>
      </c>
    </row>
    <row r="12" spans="1:15" ht="33.75" x14ac:dyDescent="0.2">
      <c r="A12" s="6" t="s">
        <v>76</v>
      </c>
      <c r="B12" s="7">
        <v>53458</v>
      </c>
      <c r="C12" s="7">
        <f>366.7+81405.29+30.82+266.23</f>
        <v>82069.039999999994</v>
      </c>
      <c r="D12" s="7">
        <f t="shared" si="0"/>
        <v>150328815.05344</v>
      </c>
      <c r="E12" s="7">
        <v>120</v>
      </c>
      <c r="F12" s="50">
        <v>156</v>
      </c>
      <c r="G12" s="7">
        <f t="shared" si="1"/>
        <v>285750.81599999999</v>
      </c>
      <c r="H12" s="7">
        <v>3768</v>
      </c>
      <c r="I12" s="50">
        <v>4737.49</v>
      </c>
      <c r="J12" s="7">
        <f t="shared" si="2"/>
        <v>8677830.9826400001</v>
      </c>
      <c r="K12" s="7">
        <v>13593</v>
      </c>
      <c r="L12" s="50">
        <v>15715.62</v>
      </c>
      <c r="M12" s="7">
        <f t="shared" si="3"/>
        <v>28786866.91632</v>
      </c>
      <c r="N12" s="7">
        <f t="shared" si="4"/>
        <v>70939</v>
      </c>
      <c r="O12" s="26">
        <f t="shared" si="5"/>
        <v>188079263.76840001</v>
      </c>
    </row>
    <row r="13" spans="1:15" x14ac:dyDescent="0.2">
      <c r="A13" s="6" t="s">
        <v>77</v>
      </c>
      <c r="B13" s="7">
        <v>11360</v>
      </c>
      <c r="C13" s="7">
        <f>115.38+24092.63+8.8+102.07</f>
        <v>24318.880000000001</v>
      </c>
      <c r="D13" s="7">
        <f t="shared" si="0"/>
        <v>44545767.975680001</v>
      </c>
      <c r="E13" s="7">
        <v>11</v>
      </c>
      <c r="F13" s="50">
        <v>14.63</v>
      </c>
      <c r="G13" s="7">
        <f t="shared" si="1"/>
        <v>26798.29768</v>
      </c>
      <c r="H13" s="7">
        <v>1648</v>
      </c>
      <c r="I13" s="50">
        <v>3150.74</v>
      </c>
      <c r="J13" s="7">
        <f t="shared" si="2"/>
        <v>5771323.8846399998</v>
      </c>
      <c r="K13" s="7">
        <v>7371</v>
      </c>
      <c r="L13" s="50">
        <v>9455.19</v>
      </c>
      <c r="M13" s="7">
        <f t="shared" si="3"/>
        <v>17319411.909840003</v>
      </c>
      <c r="N13" s="7">
        <f t="shared" si="4"/>
        <v>20390</v>
      </c>
      <c r="O13" s="26">
        <f t="shared" si="5"/>
        <v>67663302.06784001</v>
      </c>
    </row>
    <row r="14" spans="1:15" x14ac:dyDescent="0.2">
      <c r="A14" s="6" t="s">
        <v>78</v>
      </c>
      <c r="B14" s="7">
        <v>31639</v>
      </c>
      <c r="C14" s="7">
        <f>135.07+36708.72+7.7+65.12</f>
        <v>36916.61</v>
      </c>
      <c r="D14" s="7">
        <f t="shared" si="0"/>
        <v>67621483.534960002</v>
      </c>
      <c r="E14" s="7">
        <v>135</v>
      </c>
      <c r="F14" s="50">
        <v>224.19</v>
      </c>
      <c r="G14" s="7">
        <f t="shared" si="1"/>
        <v>410656.89384000003</v>
      </c>
      <c r="H14" s="7">
        <v>5073</v>
      </c>
      <c r="I14" s="50">
        <v>4270.0200000000004</v>
      </c>
      <c r="J14" s="7">
        <f t="shared" si="2"/>
        <v>7821549.354720002</v>
      </c>
      <c r="K14" s="7">
        <v>27328</v>
      </c>
      <c r="L14" s="50">
        <v>20613.28</v>
      </c>
      <c r="M14" s="7">
        <f t="shared" si="3"/>
        <v>37758087.054080002</v>
      </c>
      <c r="N14" s="7">
        <f t="shared" si="4"/>
        <v>64175</v>
      </c>
      <c r="O14" s="26">
        <f t="shared" si="5"/>
        <v>113611776.83759999</v>
      </c>
    </row>
    <row r="15" spans="1:15" x14ac:dyDescent="0.2">
      <c r="A15" s="6" t="s">
        <v>79</v>
      </c>
      <c r="B15" s="7">
        <v>9412</v>
      </c>
      <c r="C15" s="7">
        <f>87.33+24542.87+15.69+131.08</f>
        <v>24776.97</v>
      </c>
      <c r="D15" s="7">
        <f t="shared" si="0"/>
        <v>45384867.919920005</v>
      </c>
      <c r="E15" s="7">
        <v>36</v>
      </c>
      <c r="F15" s="50">
        <v>107.56</v>
      </c>
      <c r="G15" s="7">
        <f t="shared" si="1"/>
        <v>197021.52416000003</v>
      </c>
      <c r="H15" s="7">
        <v>1264</v>
      </c>
      <c r="I15" s="50">
        <v>3777.36</v>
      </c>
      <c r="J15" s="7">
        <f t="shared" si="2"/>
        <v>6919126.2969600009</v>
      </c>
      <c r="K15" s="7">
        <v>1833</v>
      </c>
      <c r="L15" s="50">
        <v>3830.42</v>
      </c>
      <c r="M15" s="7">
        <f t="shared" si="3"/>
        <v>7016318.2091200007</v>
      </c>
      <c r="N15" s="7">
        <f t="shared" si="4"/>
        <v>12545</v>
      </c>
      <c r="O15" s="26">
        <f t="shared" si="5"/>
        <v>59517333.950160004</v>
      </c>
    </row>
    <row r="16" spans="1:15" ht="22.5" x14ac:dyDescent="0.2">
      <c r="A16" s="6" t="s">
        <v>80</v>
      </c>
      <c r="B16" s="7">
        <v>17606</v>
      </c>
      <c r="C16" s="7">
        <f>252.29+58671.52+28.95+241.85</f>
        <v>59194.609999999993</v>
      </c>
      <c r="D16" s="7">
        <f t="shared" si="0"/>
        <v>108428898.14296</v>
      </c>
      <c r="E16" s="7">
        <v>16</v>
      </c>
      <c r="F16" s="50">
        <v>33.54</v>
      </c>
      <c r="G16" s="7">
        <f t="shared" si="1"/>
        <v>61436.425439999999</v>
      </c>
      <c r="H16" s="7">
        <v>2043</v>
      </c>
      <c r="I16" s="50">
        <v>6932.39</v>
      </c>
      <c r="J16" s="7">
        <f t="shared" si="2"/>
        <v>12698308.329040002</v>
      </c>
      <c r="K16" s="7">
        <v>2204</v>
      </c>
      <c r="L16" s="50">
        <v>4964.5</v>
      </c>
      <c r="M16" s="7">
        <f t="shared" si="3"/>
        <v>9093653.3720000014</v>
      </c>
      <c r="N16" s="7">
        <f t="shared" si="4"/>
        <v>21869</v>
      </c>
      <c r="O16" s="26">
        <f t="shared" si="5"/>
        <v>130282296.26944</v>
      </c>
    </row>
    <row r="17" spans="1:15" x14ac:dyDescent="0.2">
      <c r="A17" s="6" t="s">
        <v>81</v>
      </c>
      <c r="B17" s="7">
        <v>2290</v>
      </c>
      <c r="C17" s="7">
        <f>12.24+3187.51+2.66+15.98</f>
        <v>3218.39</v>
      </c>
      <c r="D17" s="7">
        <f t="shared" si="0"/>
        <v>5895240.8250400005</v>
      </c>
      <c r="E17" s="7">
        <v>1</v>
      </c>
      <c r="F17" s="50">
        <v>2.87</v>
      </c>
      <c r="G17" s="7">
        <f t="shared" si="1"/>
        <v>5257.0823200000004</v>
      </c>
      <c r="H17" s="7">
        <v>230</v>
      </c>
      <c r="I17" s="50">
        <v>318.97000000000003</v>
      </c>
      <c r="J17" s="7">
        <f t="shared" si="2"/>
        <v>584268.83192000014</v>
      </c>
      <c r="K17" s="7">
        <v>769</v>
      </c>
      <c r="L17" s="50">
        <v>906.29</v>
      </c>
      <c r="M17" s="7">
        <f t="shared" si="3"/>
        <v>1660084.0194399999</v>
      </c>
      <c r="N17" s="7">
        <f t="shared" si="4"/>
        <v>3290</v>
      </c>
      <c r="O17" s="26">
        <f t="shared" si="5"/>
        <v>8144850.7587200003</v>
      </c>
    </row>
    <row r="18" spans="1:15" ht="22.5" x14ac:dyDescent="0.2">
      <c r="A18" s="6" t="s">
        <v>82</v>
      </c>
      <c r="B18" s="7">
        <v>21936</v>
      </c>
      <c r="C18" s="7">
        <f>281.74+48362.88+20.13+255.35</f>
        <v>48920.099999999991</v>
      </c>
      <c r="D18" s="7">
        <f t="shared" si="0"/>
        <v>89608708.293599978</v>
      </c>
      <c r="E18" s="7">
        <v>35</v>
      </c>
      <c r="F18" s="50">
        <v>69.08</v>
      </c>
      <c r="G18" s="7">
        <f t="shared" si="1"/>
        <v>126536.32287999999</v>
      </c>
      <c r="H18" s="7">
        <v>1984</v>
      </c>
      <c r="I18" s="50">
        <v>5261.31</v>
      </c>
      <c r="J18" s="7">
        <f t="shared" si="2"/>
        <v>9637330.9341600016</v>
      </c>
      <c r="K18" s="7">
        <v>3899</v>
      </c>
      <c r="L18" s="50">
        <v>7174.43</v>
      </c>
      <c r="M18" s="7">
        <f t="shared" si="3"/>
        <v>13141661.710480001</v>
      </c>
      <c r="N18" s="7">
        <f t="shared" si="4"/>
        <v>27854</v>
      </c>
      <c r="O18" s="26">
        <f t="shared" si="5"/>
        <v>112514237.26111999</v>
      </c>
    </row>
    <row r="19" spans="1:15" ht="22.5" x14ac:dyDescent="0.2">
      <c r="A19" s="6" t="s">
        <v>83</v>
      </c>
      <c r="B19" s="7">
        <v>6840</v>
      </c>
      <c r="C19" s="7">
        <f>84.78+10507.79+21.5+33.29</f>
        <v>10647.360000000002</v>
      </c>
      <c r="D19" s="7">
        <f t="shared" si="0"/>
        <v>19503152.616960004</v>
      </c>
      <c r="E19" s="7">
        <v>13</v>
      </c>
      <c r="F19" s="50">
        <v>22.39</v>
      </c>
      <c r="G19" s="7">
        <f t="shared" si="1"/>
        <v>41012.569040000009</v>
      </c>
      <c r="H19" s="7">
        <v>877</v>
      </c>
      <c r="I19" s="50">
        <v>1247.03</v>
      </c>
      <c r="J19" s="7">
        <f t="shared" si="2"/>
        <v>2284229.7440800001</v>
      </c>
      <c r="K19" s="7">
        <v>3768</v>
      </c>
      <c r="L19" s="50">
        <v>4291.93</v>
      </c>
      <c r="M19" s="7">
        <f t="shared" si="3"/>
        <v>7861682.6904800013</v>
      </c>
      <c r="N19" s="7">
        <f t="shared" si="4"/>
        <v>11498</v>
      </c>
      <c r="O19" s="26">
        <f t="shared" si="5"/>
        <v>29690077.620560005</v>
      </c>
    </row>
    <row r="20" spans="1:15" ht="33.75" x14ac:dyDescent="0.2">
      <c r="A20" s="6" t="s">
        <v>84</v>
      </c>
      <c r="B20" s="7">
        <v>8094</v>
      </c>
      <c r="C20" s="7">
        <f>11.66+17999.88+5.26+54.17</f>
        <v>18070.969999999998</v>
      </c>
      <c r="D20" s="7">
        <f t="shared" si="0"/>
        <v>33101246.303919997</v>
      </c>
      <c r="E20" s="7">
        <v>56</v>
      </c>
      <c r="F20" s="50">
        <v>167.51</v>
      </c>
      <c r="G20" s="7">
        <f t="shared" si="1"/>
        <v>306834.09736000001</v>
      </c>
      <c r="H20" s="7">
        <v>34</v>
      </c>
      <c r="I20" s="50">
        <v>67.14</v>
      </c>
      <c r="J20" s="7">
        <f t="shared" si="2"/>
        <v>122982.75504000002</v>
      </c>
      <c r="K20" s="7">
        <v>142</v>
      </c>
      <c r="L20" s="50">
        <v>278.02999999999997</v>
      </c>
      <c r="M20" s="7">
        <f t="shared" si="3"/>
        <v>509277.56007999997</v>
      </c>
      <c r="N20" s="7">
        <f t="shared" si="4"/>
        <v>8326</v>
      </c>
      <c r="O20" s="26">
        <f t="shared" si="5"/>
        <v>34040340.716399997</v>
      </c>
    </row>
    <row r="21" spans="1:15" x14ac:dyDescent="0.2">
      <c r="A21" s="6" t="s">
        <v>85</v>
      </c>
      <c r="B21" s="8">
        <v>11958</v>
      </c>
      <c r="C21" s="8">
        <f>115.23+21672.5+18.31+65.28</f>
        <v>21871.32</v>
      </c>
      <c r="D21" s="7">
        <f t="shared" si="0"/>
        <v>40062484.211520001</v>
      </c>
      <c r="E21" s="8">
        <v>12</v>
      </c>
      <c r="F21" s="51">
        <v>21.6</v>
      </c>
      <c r="G21" s="7">
        <f t="shared" si="1"/>
        <v>39565.497600000002</v>
      </c>
      <c r="H21" s="8">
        <v>340</v>
      </c>
      <c r="I21" s="51">
        <v>666.9</v>
      </c>
      <c r="J21" s="7">
        <f t="shared" si="2"/>
        <v>1221584.7384000001</v>
      </c>
      <c r="K21" s="8">
        <v>1783</v>
      </c>
      <c r="L21" s="51">
        <v>3222.61</v>
      </c>
      <c r="M21" s="7">
        <f t="shared" si="3"/>
        <v>5902970.7509600008</v>
      </c>
      <c r="N21" s="7">
        <f t="shared" si="4"/>
        <v>14093</v>
      </c>
      <c r="O21" s="26">
        <f t="shared" si="5"/>
        <v>47226605.198479995</v>
      </c>
    </row>
    <row r="22" spans="1:15" ht="22.5" x14ac:dyDescent="0.2">
      <c r="A22" s="6" t="s">
        <v>86</v>
      </c>
      <c r="B22" s="16">
        <v>6909</v>
      </c>
      <c r="C22" s="16">
        <f>34.58+11630.06+5.9+25.18</f>
        <v>11695.72</v>
      </c>
      <c r="D22" s="7">
        <f t="shared" si="0"/>
        <v>21423471.36992</v>
      </c>
      <c r="E22" s="16">
        <v>4</v>
      </c>
      <c r="F22" s="50">
        <v>8.6300000000000008</v>
      </c>
      <c r="G22" s="7">
        <f t="shared" si="1"/>
        <v>15807.881680000004</v>
      </c>
      <c r="H22" s="16">
        <v>330</v>
      </c>
      <c r="I22" s="50">
        <v>427.83</v>
      </c>
      <c r="J22" s="7">
        <f t="shared" si="2"/>
        <v>783671.61288000003</v>
      </c>
      <c r="K22" s="16">
        <v>1451</v>
      </c>
      <c r="L22" s="50">
        <v>2110.81</v>
      </c>
      <c r="M22" s="7">
        <f t="shared" si="3"/>
        <v>3866446.66616</v>
      </c>
      <c r="N22" s="7">
        <f t="shared" si="4"/>
        <v>8694</v>
      </c>
      <c r="O22" s="26">
        <f t="shared" si="5"/>
        <v>26089397.530639999</v>
      </c>
    </row>
    <row r="23" spans="1:15" ht="22.5" x14ac:dyDescent="0.2">
      <c r="A23" s="10" t="s">
        <v>87</v>
      </c>
      <c r="B23" s="8">
        <v>4284</v>
      </c>
      <c r="C23" s="8">
        <f>26.09+5146.93+6.57+31.6</f>
        <v>5211.1900000000005</v>
      </c>
      <c r="D23" s="7">
        <f t="shared" si="0"/>
        <v>9545524.3258400001</v>
      </c>
      <c r="E23" s="8">
        <v>4</v>
      </c>
      <c r="F23" s="51">
        <v>4.33</v>
      </c>
      <c r="G23" s="7">
        <f t="shared" si="1"/>
        <v>7931.4168800000007</v>
      </c>
      <c r="H23" s="8">
        <v>570</v>
      </c>
      <c r="I23" s="51">
        <v>525.22</v>
      </c>
      <c r="J23" s="7">
        <f t="shared" si="2"/>
        <v>962064.38192000007</v>
      </c>
      <c r="K23" s="8">
        <v>1860</v>
      </c>
      <c r="L23" s="51">
        <v>1799.05</v>
      </c>
      <c r="M23" s="7">
        <f t="shared" si="3"/>
        <v>3295384.6508000004</v>
      </c>
      <c r="N23" s="7">
        <f t="shared" si="4"/>
        <v>6718</v>
      </c>
      <c r="O23" s="26">
        <f t="shared" si="5"/>
        <v>13810904.775440002</v>
      </c>
    </row>
    <row r="24" spans="1:15" x14ac:dyDescent="0.2">
      <c r="A24" s="10" t="s">
        <v>88</v>
      </c>
      <c r="B24" s="8">
        <v>7271</v>
      </c>
      <c r="C24" s="8">
        <f>36.12+11310.79+7.54+35.83</f>
        <v>11390.280000000002</v>
      </c>
      <c r="D24" s="7">
        <f t="shared" si="0"/>
        <v>20863985.926080007</v>
      </c>
      <c r="E24" s="8">
        <v>15</v>
      </c>
      <c r="F24" s="51">
        <v>13.71</v>
      </c>
      <c r="G24" s="7">
        <f t="shared" si="1"/>
        <v>25113.100560000003</v>
      </c>
      <c r="H24" s="8">
        <v>537</v>
      </c>
      <c r="I24" s="51">
        <v>551.74</v>
      </c>
      <c r="J24" s="7">
        <f t="shared" si="2"/>
        <v>1010642.0206400001</v>
      </c>
      <c r="K24" s="8">
        <v>1800</v>
      </c>
      <c r="L24" s="51">
        <v>1659.42</v>
      </c>
      <c r="M24" s="7">
        <f t="shared" si="3"/>
        <v>3039619.3531200001</v>
      </c>
      <c r="N24" s="7">
        <f t="shared" si="4"/>
        <v>9623</v>
      </c>
      <c r="O24" s="26">
        <f t="shared" si="5"/>
        <v>24939360.400400005</v>
      </c>
    </row>
    <row r="25" spans="1:15" ht="56.25" x14ac:dyDescent="0.2">
      <c r="A25" s="10" t="s">
        <v>89</v>
      </c>
      <c r="B25" s="16">
        <v>370</v>
      </c>
      <c r="C25" s="16">
        <f>74.27+155.71+0.62</f>
        <v>230.60000000000002</v>
      </c>
      <c r="D25" s="7">
        <f t="shared" si="0"/>
        <v>422398.32160000008</v>
      </c>
      <c r="E25" s="16">
        <v>4</v>
      </c>
      <c r="F25" s="50">
        <v>2.3199999999999998</v>
      </c>
      <c r="G25" s="7">
        <f t="shared" si="1"/>
        <v>4249.62752</v>
      </c>
      <c r="H25" s="16">
        <v>24816</v>
      </c>
      <c r="I25" s="50">
        <v>12645.38</v>
      </c>
      <c r="J25" s="7">
        <f t="shared" si="2"/>
        <v>23162997.779679999</v>
      </c>
      <c r="K25" s="16">
        <v>355</v>
      </c>
      <c r="L25" s="50">
        <v>193.16</v>
      </c>
      <c r="M25" s="7">
        <f t="shared" si="3"/>
        <v>353818.12576000002</v>
      </c>
      <c r="N25" s="7">
        <f t="shared" si="4"/>
        <v>25545</v>
      </c>
      <c r="O25" s="26">
        <f t="shared" si="5"/>
        <v>23943463.854559999</v>
      </c>
    </row>
    <row r="26" spans="1:15" ht="22.5" x14ac:dyDescent="0.2">
      <c r="A26" s="10" t="s">
        <v>90</v>
      </c>
      <c r="B26" s="8">
        <v>302</v>
      </c>
      <c r="C26" s="8">
        <f>14.21+899.52+4.65</f>
        <v>918.38</v>
      </c>
      <c r="D26" s="7">
        <f t="shared" si="0"/>
        <v>1682229.70768</v>
      </c>
      <c r="E26" s="8">
        <v>38</v>
      </c>
      <c r="F26" s="51">
        <v>105</v>
      </c>
      <c r="G26" s="7">
        <f t="shared" si="1"/>
        <v>192332.28</v>
      </c>
      <c r="H26" s="8">
        <v>72</v>
      </c>
      <c r="I26" s="51">
        <v>200.33</v>
      </c>
      <c r="J26" s="7">
        <f t="shared" si="2"/>
        <v>366951.67288000009</v>
      </c>
      <c r="K26" s="8">
        <v>73</v>
      </c>
      <c r="L26" s="51">
        <v>220.08</v>
      </c>
      <c r="M26" s="7">
        <f t="shared" si="3"/>
        <v>403128.45888000005</v>
      </c>
      <c r="N26" s="7">
        <f t="shared" si="4"/>
        <v>485</v>
      </c>
      <c r="O26" s="26">
        <f t="shared" si="5"/>
        <v>2644642.1194400005</v>
      </c>
    </row>
    <row r="27" spans="1:15" ht="13.5" thickBot="1" x14ac:dyDescent="0.25">
      <c r="A27" s="11" t="s">
        <v>91</v>
      </c>
      <c r="B27" s="12">
        <v>35</v>
      </c>
      <c r="C27" s="12">
        <f>0.35+20.25</f>
        <v>20.6</v>
      </c>
      <c r="D27" s="33">
        <f t="shared" si="0"/>
        <v>37733.761600000005</v>
      </c>
      <c r="E27" s="12">
        <v>0</v>
      </c>
      <c r="F27" s="52">
        <v>0</v>
      </c>
      <c r="G27" s="33">
        <f t="shared" si="1"/>
        <v>0</v>
      </c>
      <c r="H27" s="12">
        <v>246</v>
      </c>
      <c r="I27" s="52">
        <v>70.16</v>
      </c>
      <c r="J27" s="33">
        <f t="shared" si="2"/>
        <v>128514.59776</v>
      </c>
      <c r="K27" s="12">
        <v>195</v>
      </c>
      <c r="L27" s="52">
        <v>71.959999999999994</v>
      </c>
      <c r="M27" s="33">
        <f t="shared" si="3"/>
        <v>131811.72255999999</v>
      </c>
      <c r="N27" s="33">
        <f t="shared" si="4"/>
        <v>476</v>
      </c>
      <c r="O27" s="47">
        <f t="shared" si="5"/>
        <v>298060.08192000003</v>
      </c>
    </row>
    <row r="28" spans="1:15" ht="13.5" thickBot="1" x14ac:dyDescent="0.25">
      <c r="A28" s="14" t="s">
        <v>92</v>
      </c>
      <c r="B28" s="25">
        <f>SUM(B6:B27)</f>
        <v>240257</v>
      </c>
      <c r="C28" s="46">
        <f>SUM(C6:C27)</f>
        <v>443245.03999999992</v>
      </c>
      <c r="D28" s="48">
        <f t="shared" si="0"/>
        <v>811907896.58943987</v>
      </c>
      <c r="E28" s="25">
        <f t="shared" ref="E28:L28" si="6">SUM(E6:E27)</f>
        <v>932</v>
      </c>
      <c r="F28" s="46">
        <f t="shared" si="6"/>
        <v>1512.7999999999997</v>
      </c>
      <c r="G28" s="48">
        <f t="shared" si="1"/>
        <v>2771050.2207999993</v>
      </c>
      <c r="H28" s="25">
        <f t="shared" si="6"/>
        <v>53819</v>
      </c>
      <c r="I28" s="46">
        <f t="shared" si="6"/>
        <v>51353.920000000006</v>
      </c>
      <c r="J28" s="48">
        <f t="shared" si="2"/>
        <v>94066824.005120024</v>
      </c>
      <c r="K28" s="25">
        <f t="shared" si="6"/>
        <v>90797</v>
      </c>
      <c r="L28" s="46">
        <f t="shared" si="6"/>
        <v>99923.339999999982</v>
      </c>
      <c r="M28" s="48">
        <f t="shared" si="3"/>
        <v>183033179.11824</v>
      </c>
      <c r="N28" s="25">
        <f>SUM(N6:N27)</f>
        <v>385805</v>
      </c>
      <c r="O28" s="27">
        <f>SUM(O6:O27)</f>
        <v>1091778949.9336002</v>
      </c>
    </row>
    <row r="29" spans="1:15" x14ac:dyDescent="0.2">
      <c r="A29" s="108" t="s">
        <v>95</v>
      </c>
      <c r="B29" s="108"/>
      <c r="C29" s="108"/>
      <c r="D29" s="108"/>
      <c r="E29" s="108"/>
      <c r="F29" s="108"/>
      <c r="G29" s="108"/>
      <c r="H29" s="108"/>
      <c r="I29" s="108"/>
      <c r="J29" s="108"/>
      <c r="K29" s="108"/>
      <c r="L29" s="108"/>
      <c r="M29" s="108"/>
      <c r="N29" s="108"/>
      <c r="O29" s="108"/>
    </row>
    <row r="30" spans="1:15" x14ac:dyDescent="0.2">
      <c r="A30" s="72" t="s">
        <v>96</v>
      </c>
      <c r="B30" s="72"/>
      <c r="C30" s="72"/>
      <c r="D30" s="72"/>
      <c r="E30" s="72"/>
      <c r="F30" s="72"/>
      <c r="G30" s="72"/>
      <c r="H30" s="72"/>
      <c r="I30" s="72"/>
      <c r="J30" s="72"/>
      <c r="K30" s="72"/>
      <c r="L30" s="72"/>
      <c r="M30" s="72"/>
      <c r="N30" s="72"/>
      <c r="O30" s="72"/>
    </row>
    <row r="31" spans="1:15" ht="13.5" x14ac:dyDescent="0.2">
      <c r="A31" s="23" t="s">
        <v>57</v>
      </c>
    </row>
    <row r="32" spans="1:15" ht="13.5" x14ac:dyDescent="0.2">
      <c r="A32" s="23" t="s">
        <v>38</v>
      </c>
    </row>
    <row r="33" spans="1:15" x14ac:dyDescent="0.2">
      <c r="A33" s="15" t="s">
        <v>103</v>
      </c>
      <c r="K33" s="1"/>
      <c r="L33" s="1"/>
      <c r="M33" s="24" t="s">
        <v>98</v>
      </c>
      <c r="N33" s="1"/>
      <c r="O33" s="1"/>
    </row>
    <row r="34" spans="1:15" x14ac:dyDescent="0.2">
      <c r="A34" s="68">
        <v>43355</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73" t="s">
        <v>46</v>
      </c>
      <c r="B1" s="73"/>
      <c r="C1" s="73"/>
      <c r="D1" s="73"/>
      <c r="E1" s="73"/>
      <c r="F1" s="73"/>
      <c r="G1" s="73"/>
      <c r="H1" s="73"/>
      <c r="I1" s="73"/>
      <c r="J1" s="73"/>
      <c r="K1" s="73"/>
      <c r="L1" s="73"/>
      <c r="M1" s="73"/>
      <c r="N1" s="73"/>
      <c r="O1" s="73"/>
    </row>
    <row r="2" spans="1:15" x14ac:dyDescent="0.2">
      <c r="A2" s="2" t="s">
        <v>4</v>
      </c>
      <c r="B2" s="74">
        <v>2008</v>
      </c>
      <c r="C2" s="75"/>
      <c r="D2" s="75"/>
      <c r="E2" s="75"/>
      <c r="F2" s="75"/>
      <c r="G2" s="75"/>
      <c r="H2" s="75"/>
      <c r="I2" s="75"/>
      <c r="J2" s="75"/>
      <c r="K2" s="75"/>
      <c r="L2" s="75"/>
      <c r="M2" s="75"/>
      <c r="N2" s="75"/>
      <c r="O2" s="76"/>
    </row>
    <row r="3" spans="1:15" x14ac:dyDescent="0.2">
      <c r="A3" s="77" t="s">
        <v>40</v>
      </c>
      <c r="B3" s="84" t="s">
        <v>1</v>
      </c>
      <c r="C3" s="85"/>
      <c r="D3" s="85"/>
      <c r="E3" s="85"/>
      <c r="F3" s="85"/>
      <c r="G3" s="85"/>
      <c r="H3" s="85"/>
      <c r="I3" s="85"/>
      <c r="J3" s="85"/>
      <c r="K3" s="85"/>
      <c r="L3" s="85"/>
      <c r="M3" s="85"/>
      <c r="N3" s="85"/>
      <c r="O3" s="86"/>
    </row>
    <row r="4" spans="1:15" ht="23.25" customHeight="1" x14ac:dyDescent="0.2">
      <c r="A4" s="78"/>
      <c r="B4" s="83" t="s">
        <v>0</v>
      </c>
      <c r="C4" s="83"/>
      <c r="D4" s="69"/>
      <c r="E4" s="69" t="s">
        <v>3</v>
      </c>
      <c r="F4" s="69"/>
      <c r="G4" s="69"/>
      <c r="H4" s="69" t="s">
        <v>28</v>
      </c>
      <c r="I4" s="69"/>
      <c r="J4" s="69"/>
      <c r="K4" s="69" t="s">
        <v>29</v>
      </c>
      <c r="L4" s="69"/>
      <c r="M4" s="69"/>
      <c r="N4" s="69" t="s">
        <v>39</v>
      </c>
      <c r="O4" s="70"/>
    </row>
    <row r="5" spans="1:15" ht="36" customHeight="1" x14ac:dyDescent="0.2">
      <c r="A5" s="79"/>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x14ac:dyDescent="0.2">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x14ac:dyDescent="0.2">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x14ac:dyDescent="0.2">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x14ac:dyDescent="0.2">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x14ac:dyDescent="0.2">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x14ac:dyDescent="0.25">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x14ac:dyDescent="0.25">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91" t="s">
        <v>47</v>
      </c>
      <c r="B1" s="91"/>
      <c r="C1" s="91"/>
      <c r="D1" s="91"/>
      <c r="E1" s="91"/>
      <c r="F1" s="91"/>
      <c r="G1" s="91"/>
      <c r="H1" s="91"/>
      <c r="I1" s="91"/>
      <c r="J1" s="91"/>
      <c r="K1" s="91"/>
      <c r="L1" s="91"/>
      <c r="M1" s="91"/>
      <c r="N1" s="91"/>
      <c r="O1" s="91"/>
      <c r="P1" s="66"/>
      <c r="Q1" s="66"/>
      <c r="R1" s="66"/>
      <c r="S1" s="66"/>
      <c r="T1" s="66"/>
      <c r="U1" s="66"/>
      <c r="V1" s="66"/>
      <c r="W1" s="66"/>
      <c r="X1" s="66"/>
      <c r="Y1" s="66"/>
    </row>
    <row r="2" spans="1:25" ht="17.25" customHeight="1" x14ac:dyDescent="0.2">
      <c r="A2" s="43" t="s">
        <v>4</v>
      </c>
      <c r="B2" s="93">
        <v>2009</v>
      </c>
      <c r="C2" s="94"/>
      <c r="D2" s="94"/>
      <c r="E2" s="94"/>
      <c r="F2" s="94"/>
      <c r="G2" s="94"/>
      <c r="H2" s="94"/>
      <c r="I2" s="94"/>
      <c r="J2" s="94"/>
      <c r="K2" s="94"/>
      <c r="L2" s="94"/>
      <c r="M2" s="94"/>
      <c r="N2" s="94"/>
      <c r="O2" s="95"/>
      <c r="P2" s="61"/>
      <c r="Q2" s="61"/>
      <c r="R2" s="61"/>
      <c r="S2" s="61"/>
      <c r="T2" s="61"/>
      <c r="U2" s="61"/>
      <c r="V2" s="61"/>
      <c r="W2" s="61"/>
      <c r="X2" s="61"/>
      <c r="Y2" s="62"/>
    </row>
    <row r="3" spans="1:25" ht="18.75" customHeight="1" x14ac:dyDescent="0.2">
      <c r="A3" s="78"/>
      <c r="B3" s="83" t="s">
        <v>0</v>
      </c>
      <c r="C3" s="83"/>
      <c r="D3" s="69"/>
      <c r="E3" s="69" t="s">
        <v>3</v>
      </c>
      <c r="F3" s="69"/>
      <c r="G3" s="69"/>
      <c r="H3" s="69" t="s">
        <v>28</v>
      </c>
      <c r="I3" s="69"/>
      <c r="J3" s="69"/>
      <c r="K3" s="69" t="s">
        <v>29</v>
      </c>
      <c r="L3" s="69"/>
      <c r="M3" s="96"/>
      <c r="N3" s="89" t="s">
        <v>37</v>
      </c>
      <c r="O3" s="90"/>
      <c r="P3" s="63" t="s">
        <v>2</v>
      </c>
      <c r="Q3" s="20"/>
      <c r="R3" s="97" t="s">
        <v>32</v>
      </c>
      <c r="S3" s="99" t="s">
        <v>35</v>
      </c>
      <c r="T3" s="99"/>
      <c r="U3" s="39" t="s">
        <v>2</v>
      </c>
      <c r="V3" s="30"/>
      <c r="W3" s="97" t="s">
        <v>32</v>
      </c>
      <c r="X3" s="87" t="s">
        <v>35</v>
      </c>
      <c r="Y3" s="88"/>
    </row>
    <row r="4" spans="1:25" ht="33" customHeight="1" x14ac:dyDescent="0.2">
      <c r="A4" s="79"/>
      <c r="B4" s="3" t="s">
        <v>2</v>
      </c>
      <c r="C4" s="3"/>
      <c r="D4" s="4" t="s">
        <v>32</v>
      </c>
      <c r="E4" s="4" t="s">
        <v>2</v>
      </c>
      <c r="F4" s="4"/>
      <c r="G4" s="4" t="s">
        <v>32</v>
      </c>
      <c r="H4" s="4" t="s">
        <v>2</v>
      </c>
      <c r="I4" s="4"/>
      <c r="J4" s="4" t="s">
        <v>32</v>
      </c>
      <c r="K4" s="4" t="s">
        <v>2</v>
      </c>
      <c r="L4" s="4"/>
      <c r="M4" s="38" t="s">
        <v>32</v>
      </c>
      <c r="N4" s="38" t="s">
        <v>2</v>
      </c>
      <c r="O4" s="5" t="s">
        <v>32</v>
      </c>
      <c r="P4" s="64"/>
      <c r="Q4" s="18"/>
      <c r="R4" s="98"/>
      <c r="S4" s="3" t="s">
        <v>2</v>
      </c>
      <c r="T4" s="38" t="s">
        <v>32</v>
      </c>
      <c r="U4" s="31"/>
      <c r="V4" s="18"/>
      <c r="W4" s="98"/>
      <c r="X4" s="3" t="s">
        <v>2</v>
      </c>
      <c r="Y4" s="5" t="s">
        <v>32</v>
      </c>
    </row>
    <row r="5" spans="1:25" ht="13.5" customHeight="1" x14ac:dyDescent="0.2">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x14ac:dyDescent="0.2">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x14ac:dyDescent="0.2">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x14ac:dyDescent="0.2">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x14ac:dyDescent="0.2">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x14ac:dyDescent="0.2">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x14ac:dyDescent="0.2">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x14ac:dyDescent="0.2">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x14ac:dyDescent="0.2">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x14ac:dyDescent="0.2">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x14ac:dyDescent="0.2">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x14ac:dyDescent="0.2">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x14ac:dyDescent="0.2">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x14ac:dyDescent="0.2">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x14ac:dyDescent="0.2">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x14ac:dyDescent="0.2">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x14ac:dyDescent="0.2">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x14ac:dyDescent="0.2">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x14ac:dyDescent="0.2">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x14ac:dyDescent="0.2">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x14ac:dyDescent="0.2">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x14ac:dyDescent="0.25">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x14ac:dyDescent="0.25">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x14ac:dyDescent="0.2">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x14ac:dyDescent="0.2">
      <c r="A29" s="72" t="s">
        <v>31</v>
      </c>
      <c r="B29" s="72"/>
      <c r="C29" s="72"/>
      <c r="D29" s="72"/>
      <c r="E29" s="72"/>
      <c r="F29" s="72"/>
      <c r="G29" s="72"/>
      <c r="H29" s="72"/>
      <c r="I29" s="72"/>
      <c r="J29" s="72"/>
      <c r="K29" s="72"/>
      <c r="L29" s="72"/>
      <c r="M29" s="72"/>
      <c r="N29" s="72"/>
      <c r="O29" s="72"/>
      <c r="P29" s="72"/>
      <c r="Q29" s="72"/>
      <c r="R29" s="72"/>
      <c r="S29" s="72"/>
      <c r="T29" s="72"/>
      <c r="U29" s="1"/>
      <c r="V29" s="1"/>
      <c r="W29" s="1"/>
    </row>
    <row r="30" spans="1:25" ht="36.75" customHeight="1" x14ac:dyDescent="0.2">
      <c r="A30" s="92" t="s">
        <v>42</v>
      </c>
      <c r="B30" s="92"/>
      <c r="C30" s="92"/>
      <c r="D30" s="92"/>
      <c r="E30" s="92"/>
      <c r="F30" s="92"/>
      <c r="G30" s="92"/>
      <c r="H30" s="92"/>
      <c r="I30" s="92"/>
      <c r="J30" s="92"/>
      <c r="K30" s="92"/>
      <c r="L30" s="92"/>
      <c r="M30" s="92"/>
      <c r="N30" s="92"/>
    </row>
    <row r="31" spans="1:25" ht="13.5" x14ac:dyDescent="0.2">
      <c r="A31" s="23" t="s">
        <v>38</v>
      </c>
    </row>
    <row r="32" spans="1:25" x14ac:dyDescent="0.2">
      <c r="A32" s="15"/>
      <c r="K32" s="59"/>
      <c r="L32" s="59"/>
      <c r="M32" s="24"/>
      <c r="N32" s="59"/>
      <c r="O32" s="59"/>
      <c r="U32" s="24" t="s">
        <v>33</v>
      </c>
    </row>
    <row r="33" spans="1:21" x14ac:dyDescent="0.2">
      <c r="A33" s="15" t="s">
        <v>43</v>
      </c>
      <c r="K33" s="59"/>
      <c r="L33" s="59"/>
      <c r="M33" s="24" t="s">
        <v>33</v>
      </c>
      <c r="N33" s="59"/>
      <c r="O33" s="59"/>
      <c r="U33" s="24" t="s">
        <v>34</v>
      </c>
    </row>
    <row r="34" spans="1:21" x14ac:dyDescent="0.2">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91" t="s">
        <v>48</v>
      </c>
      <c r="B1" s="91"/>
      <c r="C1" s="91"/>
      <c r="D1" s="91"/>
      <c r="E1" s="91"/>
      <c r="F1" s="91"/>
      <c r="G1" s="91"/>
      <c r="H1" s="91"/>
      <c r="I1" s="91"/>
      <c r="J1" s="91"/>
      <c r="K1" s="91"/>
      <c r="L1" s="91"/>
      <c r="M1" s="91"/>
      <c r="N1" s="91"/>
      <c r="O1" s="91"/>
    </row>
    <row r="2" spans="1:15" ht="14.25" customHeight="1" x14ac:dyDescent="0.2">
      <c r="A2" s="2" t="s">
        <v>4</v>
      </c>
      <c r="B2" s="100">
        <v>2010</v>
      </c>
      <c r="C2" s="101"/>
      <c r="D2" s="101"/>
      <c r="E2" s="101"/>
      <c r="F2" s="101"/>
      <c r="G2" s="101"/>
      <c r="H2" s="101"/>
      <c r="I2" s="101"/>
      <c r="J2" s="101"/>
      <c r="K2" s="101"/>
      <c r="L2" s="101"/>
      <c r="M2" s="101"/>
      <c r="N2" s="101"/>
      <c r="O2" s="102"/>
    </row>
    <row r="3" spans="1:15" x14ac:dyDescent="0.2">
      <c r="A3" s="77" t="s">
        <v>40</v>
      </c>
      <c r="B3" s="80" t="s">
        <v>1</v>
      </c>
      <c r="C3" s="81"/>
      <c r="D3" s="81"/>
      <c r="E3" s="81"/>
      <c r="F3" s="81"/>
      <c r="G3" s="81"/>
      <c r="H3" s="81"/>
      <c r="I3" s="81"/>
      <c r="J3" s="81"/>
      <c r="K3" s="81"/>
      <c r="L3" s="81"/>
      <c r="M3" s="81"/>
      <c r="N3" s="81"/>
      <c r="O3" s="82"/>
    </row>
    <row r="4" spans="1:15" ht="21.75" customHeight="1" x14ac:dyDescent="0.2">
      <c r="A4" s="78"/>
      <c r="B4" s="83" t="s">
        <v>0</v>
      </c>
      <c r="C4" s="83"/>
      <c r="D4" s="69"/>
      <c r="E4" s="69" t="s">
        <v>3</v>
      </c>
      <c r="F4" s="69"/>
      <c r="G4" s="69"/>
      <c r="H4" s="69" t="s">
        <v>28</v>
      </c>
      <c r="I4" s="69"/>
      <c r="J4" s="69"/>
      <c r="K4" s="69" t="s">
        <v>29</v>
      </c>
      <c r="L4" s="69"/>
      <c r="M4" s="69"/>
      <c r="N4" s="69" t="s">
        <v>39</v>
      </c>
      <c r="O4" s="70"/>
    </row>
    <row r="5" spans="1:15" ht="23.25" customHeight="1" x14ac:dyDescent="0.2">
      <c r="A5" s="79"/>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x14ac:dyDescent="0.2">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x14ac:dyDescent="0.2">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x14ac:dyDescent="0.2">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x14ac:dyDescent="0.2">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x14ac:dyDescent="0.2">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x14ac:dyDescent="0.25">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x14ac:dyDescent="0.25">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x14ac:dyDescent="0.2">
      <c r="A29" s="71" t="s">
        <v>30</v>
      </c>
      <c r="B29" s="71"/>
      <c r="C29" s="71"/>
      <c r="D29" s="71"/>
      <c r="E29" s="71"/>
      <c r="F29" s="71"/>
      <c r="G29" s="71"/>
      <c r="H29" s="71"/>
      <c r="I29" s="71"/>
      <c r="J29" s="71"/>
      <c r="K29" s="71"/>
      <c r="L29" s="71"/>
      <c r="M29" s="71"/>
      <c r="N29" s="71"/>
      <c r="O29" s="71"/>
    </row>
    <row r="30" spans="1:15" ht="12.75" customHeight="1" x14ac:dyDescent="0.2">
      <c r="A30" s="72" t="s">
        <v>31</v>
      </c>
      <c r="B30" s="72"/>
      <c r="C30" s="72"/>
      <c r="D30" s="72"/>
      <c r="E30" s="72"/>
      <c r="F30" s="72"/>
      <c r="G30" s="72"/>
      <c r="H30" s="72"/>
      <c r="I30" s="72"/>
      <c r="J30" s="72"/>
      <c r="K30" s="72"/>
      <c r="L30" s="72"/>
      <c r="M30" s="72"/>
      <c r="N30" s="72"/>
      <c r="O30" s="72"/>
    </row>
    <row r="31" spans="1:15" ht="13.5" x14ac:dyDescent="0.2">
      <c r="A31" s="23" t="s">
        <v>36</v>
      </c>
    </row>
    <row r="32" spans="1:15" ht="13.5" x14ac:dyDescent="0.2">
      <c r="A32" s="23" t="s">
        <v>38</v>
      </c>
    </row>
    <row r="33" spans="1:15" x14ac:dyDescent="0.2">
      <c r="A33" s="15" t="s">
        <v>43</v>
      </c>
      <c r="K33" s="1"/>
      <c r="L33" s="1"/>
      <c r="M33" s="24" t="s">
        <v>33</v>
      </c>
      <c r="N33" s="1"/>
      <c r="O33" s="1"/>
    </row>
    <row r="34" spans="1:15" ht="15.75" customHeight="1" x14ac:dyDescent="0.2">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91" t="s">
        <v>49</v>
      </c>
      <c r="B1" s="91"/>
      <c r="C1" s="91"/>
      <c r="D1" s="91"/>
      <c r="E1" s="91"/>
      <c r="F1" s="91"/>
      <c r="G1" s="91"/>
      <c r="H1" s="91"/>
      <c r="I1" s="91"/>
      <c r="J1" s="91"/>
      <c r="K1" s="91"/>
      <c r="L1" s="91"/>
      <c r="M1" s="91"/>
      <c r="N1" s="91"/>
      <c r="O1" s="91"/>
    </row>
    <row r="2" spans="1:15" ht="16.5" customHeight="1" x14ac:dyDescent="0.2">
      <c r="A2" s="2" t="s">
        <v>4</v>
      </c>
      <c r="B2" s="100">
        <v>2011</v>
      </c>
      <c r="C2" s="101"/>
      <c r="D2" s="101"/>
      <c r="E2" s="101"/>
      <c r="F2" s="101"/>
      <c r="G2" s="101"/>
      <c r="H2" s="101"/>
      <c r="I2" s="101"/>
      <c r="J2" s="101"/>
      <c r="K2" s="101"/>
      <c r="L2" s="101"/>
      <c r="M2" s="101"/>
      <c r="N2" s="101"/>
      <c r="O2" s="102"/>
    </row>
    <row r="3" spans="1:15" ht="17.25" customHeight="1" x14ac:dyDescent="0.2">
      <c r="A3" s="77" t="s">
        <v>40</v>
      </c>
      <c r="B3" s="80" t="s">
        <v>1</v>
      </c>
      <c r="C3" s="81"/>
      <c r="D3" s="81"/>
      <c r="E3" s="81"/>
      <c r="F3" s="81"/>
      <c r="G3" s="81"/>
      <c r="H3" s="81"/>
      <c r="I3" s="81"/>
      <c r="J3" s="81"/>
      <c r="K3" s="81"/>
      <c r="L3" s="81"/>
      <c r="M3" s="81"/>
      <c r="N3" s="81"/>
      <c r="O3" s="82"/>
    </row>
    <row r="4" spans="1:15" ht="24" customHeight="1" x14ac:dyDescent="0.2">
      <c r="A4" s="78"/>
      <c r="B4" s="83" t="s">
        <v>0</v>
      </c>
      <c r="C4" s="83"/>
      <c r="D4" s="69"/>
      <c r="E4" s="69" t="s">
        <v>3</v>
      </c>
      <c r="F4" s="69"/>
      <c r="G4" s="69"/>
      <c r="H4" s="69" t="s">
        <v>28</v>
      </c>
      <c r="I4" s="69"/>
      <c r="J4" s="69"/>
      <c r="K4" s="69" t="s">
        <v>29</v>
      </c>
      <c r="L4" s="69"/>
      <c r="M4" s="69"/>
      <c r="N4" s="69" t="s">
        <v>39</v>
      </c>
      <c r="O4" s="70"/>
    </row>
    <row r="5" spans="1:15" ht="22.5" customHeight="1" x14ac:dyDescent="0.2">
      <c r="A5" s="79"/>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x14ac:dyDescent="0.2">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x14ac:dyDescent="0.2">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x14ac:dyDescent="0.2">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x14ac:dyDescent="0.2">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x14ac:dyDescent="0.2">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x14ac:dyDescent="0.2">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x14ac:dyDescent="0.2">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x14ac:dyDescent="0.2">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x14ac:dyDescent="0.2">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x14ac:dyDescent="0.2">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x14ac:dyDescent="0.2">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x14ac:dyDescent="0.2">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x14ac:dyDescent="0.2">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x14ac:dyDescent="0.2">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x14ac:dyDescent="0.2">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x14ac:dyDescent="0.2">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x14ac:dyDescent="0.2">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x14ac:dyDescent="0.2">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x14ac:dyDescent="0.2">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x14ac:dyDescent="0.2">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x14ac:dyDescent="0.25">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x14ac:dyDescent="0.25">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36</v>
      </c>
    </row>
    <row r="32" spans="1:15" ht="13.5" x14ac:dyDescent="0.2">
      <c r="A32" s="23" t="s">
        <v>38</v>
      </c>
    </row>
    <row r="33" spans="1:15" x14ac:dyDescent="0.2">
      <c r="A33" s="15" t="s">
        <v>50</v>
      </c>
      <c r="K33" s="1"/>
      <c r="L33" s="1"/>
      <c r="M33" s="24" t="s">
        <v>33</v>
      </c>
      <c r="N33" s="1"/>
      <c r="O33" s="1"/>
    </row>
    <row r="34" spans="1:15" x14ac:dyDescent="0.2">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91" t="s">
        <v>51</v>
      </c>
      <c r="B1" s="91"/>
      <c r="C1" s="91"/>
      <c r="D1" s="91"/>
      <c r="E1" s="91"/>
      <c r="F1" s="91"/>
      <c r="G1" s="91"/>
      <c r="H1" s="91"/>
      <c r="I1" s="91"/>
      <c r="J1" s="91"/>
      <c r="K1" s="91"/>
      <c r="L1" s="91"/>
      <c r="M1" s="91"/>
      <c r="N1" s="91"/>
      <c r="O1" s="91"/>
    </row>
    <row r="2" spans="1:15" x14ac:dyDescent="0.2">
      <c r="A2" s="2" t="s">
        <v>4</v>
      </c>
      <c r="B2" s="100">
        <v>2012</v>
      </c>
      <c r="C2" s="101"/>
      <c r="D2" s="101"/>
      <c r="E2" s="101"/>
      <c r="F2" s="101"/>
      <c r="G2" s="101"/>
      <c r="H2" s="101"/>
      <c r="I2" s="101"/>
      <c r="J2" s="101"/>
      <c r="K2" s="101"/>
      <c r="L2" s="101"/>
      <c r="M2" s="101"/>
      <c r="N2" s="101"/>
      <c r="O2" s="102"/>
    </row>
    <row r="3" spans="1:15" ht="12" customHeight="1" x14ac:dyDescent="0.2">
      <c r="A3" s="103" t="s">
        <v>40</v>
      </c>
      <c r="B3" s="80" t="s">
        <v>1</v>
      </c>
      <c r="C3" s="81"/>
      <c r="D3" s="81"/>
      <c r="E3" s="81"/>
      <c r="F3" s="81"/>
      <c r="G3" s="81"/>
      <c r="H3" s="81"/>
      <c r="I3" s="81"/>
      <c r="J3" s="81"/>
      <c r="K3" s="81"/>
      <c r="L3" s="81"/>
      <c r="M3" s="81"/>
      <c r="N3" s="81"/>
      <c r="O3" s="82"/>
    </row>
    <row r="4" spans="1:15" ht="12" customHeight="1" x14ac:dyDescent="0.2">
      <c r="A4" s="104"/>
      <c r="B4" s="105" t="s">
        <v>0</v>
      </c>
      <c r="C4" s="105"/>
      <c r="D4" s="106"/>
      <c r="E4" s="106" t="s">
        <v>3</v>
      </c>
      <c r="F4" s="106"/>
      <c r="G4" s="106"/>
      <c r="H4" s="106" t="s">
        <v>28</v>
      </c>
      <c r="I4" s="106"/>
      <c r="J4" s="106"/>
      <c r="K4" s="106" t="s">
        <v>29</v>
      </c>
      <c r="L4" s="106"/>
      <c r="M4" s="106"/>
      <c r="N4" s="106" t="s">
        <v>39</v>
      </c>
      <c r="O4" s="107"/>
    </row>
    <row r="5" spans="1:15" ht="34.5" customHeight="1" x14ac:dyDescent="0.2">
      <c r="A5" s="10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x14ac:dyDescent="0.2">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x14ac:dyDescent="0.2">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x14ac:dyDescent="0.2">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x14ac:dyDescent="0.2">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x14ac:dyDescent="0.2">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x14ac:dyDescent="0.2">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x14ac:dyDescent="0.2">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x14ac:dyDescent="0.2">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x14ac:dyDescent="0.2">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x14ac:dyDescent="0.2">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x14ac:dyDescent="0.2">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x14ac:dyDescent="0.2">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x14ac:dyDescent="0.2">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x14ac:dyDescent="0.2">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x14ac:dyDescent="0.2">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x14ac:dyDescent="0.2">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x14ac:dyDescent="0.2">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x14ac:dyDescent="0.2">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x14ac:dyDescent="0.2">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x14ac:dyDescent="0.2">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x14ac:dyDescent="0.25">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x14ac:dyDescent="0.25">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59</v>
      </c>
    </row>
    <row r="32" spans="1:15" ht="13.5" x14ac:dyDescent="0.2">
      <c r="A32" s="23" t="s">
        <v>38</v>
      </c>
    </row>
    <row r="33" spans="1:15" x14ac:dyDescent="0.2">
      <c r="A33" s="15" t="s">
        <v>55</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91" t="s">
        <v>52</v>
      </c>
      <c r="B1" s="91"/>
      <c r="C1" s="91"/>
      <c r="D1" s="91"/>
      <c r="E1" s="91"/>
      <c r="F1" s="91"/>
      <c r="G1" s="91"/>
      <c r="H1" s="91"/>
      <c r="I1" s="91"/>
      <c r="J1" s="91"/>
      <c r="K1" s="91"/>
      <c r="L1" s="91"/>
      <c r="M1" s="91"/>
      <c r="N1" s="91"/>
      <c r="O1" s="91"/>
    </row>
    <row r="2" spans="1:15" x14ac:dyDescent="0.2">
      <c r="A2" s="2" t="s">
        <v>4</v>
      </c>
      <c r="B2" s="100">
        <v>2013</v>
      </c>
      <c r="C2" s="101"/>
      <c r="D2" s="101"/>
      <c r="E2" s="101"/>
      <c r="F2" s="101"/>
      <c r="G2" s="101"/>
      <c r="H2" s="101"/>
      <c r="I2" s="101"/>
      <c r="J2" s="101"/>
      <c r="K2" s="101"/>
      <c r="L2" s="101"/>
      <c r="M2" s="101"/>
      <c r="N2" s="101"/>
      <c r="O2" s="102"/>
    </row>
    <row r="3" spans="1:15" ht="12" customHeight="1" x14ac:dyDescent="0.2">
      <c r="A3" s="103" t="s">
        <v>40</v>
      </c>
      <c r="B3" s="80" t="s">
        <v>1</v>
      </c>
      <c r="C3" s="81"/>
      <c r="D3" s="81"/>
      <c r="E3" s="81"/>
      <c r="F3" s="81"/>
      <c r="G3" s="81"/>
      <c r="H3" s="81"/>
      <c r="I3" s="81"/>
      <c r="J3" s="81"/>
      <c r="K3" s="81"/>
      <c r="L3" s="81"/>
      <c r="M3" s="81"/>
      <c r="N3" s="81"/>
      <c r="O3" s="82"/>
    </row>
    <row r="4" spans="1:15" ht="12" customHeight="1" x14ac:dyDescent="0.2">
      <c r="A4" s="104"/>
      <c r="B4" s="105" t="s">
        <v>0</v>
      </c>
      <c r="C4" s="105"/>
      <c r="D4" s="106"/>
      <c r="E4" s="106" t="s">
        <v>3</v>
      </c>
      <c r="F4" s="106"/>
      <c r="G4" s="106"/>
      <c r="H4" s="106" t="s">
        <v>28</v>
      </c>
      <c r="I4" s="106"/>
      <c r="J4" s="106"/>
      <c r="K4" s="106" t="s">
        <v>29</v>
      </c>
      <c r="L4" s="106"/>
      <c r="M4" s="106"/>
      <c r="N4" s="106" t="s">
        <v>39</v>
      </c>
      <c r="O4" s="107"/>
    </row>
    <row r="5" spans="1:15" ht="34.5" customHeight="1" x14ac:dyDescent="0.2">
      <c r="A5" s="10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x14ac:dyDescent="0.2">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x14ac:dyDescent="0.2">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x14ac:dyDescent="0.2">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x14ac:dyDescent="0.2">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x14ac:dyDescent="0.2">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x14ac:dyDescent="0.2">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x14ac:dyDescent="0.2">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x14ac:dyDescent="0.2">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x14ac:dyDescent="0.2">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x14ac:dyDescent="0.2">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x14ac:dyDescent="0.2">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x14ac:dyDescent="0.2">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x14ac:dyDescent="0.2">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x14ac:dyDescent="0.2">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x14ac:dyDescent="0.2">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x14ac:dyDescent="0.2">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x14ac:dyDescent="0.2">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x14ac:dyDescent="0.2">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x14ac:dyDescent="0.2">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x14ac:dyDescent="0.2">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x14ac:dyDescent="0.25">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x14ac:dyDescent="0.25">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59</v>
      </c>
    </row>
    <row r="32" spans="1:15" ht="13.5" x14ac:dyDescent="0.2">
      <c r="A32" s="23" t="s">
        <v>38</v>
      </c>
    </row>
    <row r="33" spans="1:15" x14ac:dyDescent="0.2">
      <c r="A33" s="15" t="s">
        <v>56</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8"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91" t="s">
        <v>54</v>
      </c>
      <c r="B1" s="91"/>
      <c r="C1" s="91"/>
      <c r="D1" s="91"/>
      <c r="E1" s="91"/>
      <c r="F1" s="91"/>
      <c r="G1" s="91"/>
      <c r="H1" s="91"/>
      <c r="I1" s="91"/>
      <c r="J1" s="91"/>
      <c r="K1" s="91"/>
      <c r="L1" s="91"/>
      <c r="M1" s="91"/>
      <c r="N1" s="91"/>
      <c r="O1" s="91"/>
    </row>
    <row r="2" spans="1:15" x14ac:dyDescent="0.2">
      <c r="A2" s="2" t="s">
        <v>4</v>
      </c>
      <c r="B2" s="100">
        <v>2014</v>
      </c>
      <c r="C2" s="101"/>
      <c r="D2" s="101"/>
      <c r="E2" s="101"/>
      <c r="F2" s="101"/>
      <c r="G2" s="101"/>
      <c r="H2" s="101"/>
      <c r="I2" s="101"/>
      <c r="J2" s="101"/>
      <c r="K2" s="101"/>
      <c r="L2" s="101"/>
      <c r="M2" s="101"/>
      <c r="N2" s="101"/>
      <c r="O2" s="102"/>
    </row>
    <row r="3" spans="1:15" ht="12" customHeight="1" x14ac:dyDescent="0.2">
      <c r="A3" s="103" t="s">
        <v>40</v>
      </c>
      <c r="B3" s="80" t="s">
        <v>1</v>
      </c>
      <c r="C3" s="81"/>
      <c r="D3" s="81"/>
      <c r="E3" s="81"/>
      <c r="F3" s="81"/>
      <c r="G3" s="81"/>
      <c r="H3" s="81"/>
      <c r="I3" s="81"/>
      <c r="J3" s="81"/>
      <c r="K3" s="81"/>
      <c r="L3" s="81"/>
      <c r="M3" s="81"/>
      <c r="N3" s="81"/>
      <c r="O3" s="82"/>
    </row>
    <row r="4" spans="1:15" ht="12" customHeight="1" x14ac:dyDescent="0.2">
      <c r="A4" s="104"/>
      <c r="B4" s="105" t="s">
        <v>0</v>
      </c>
      <c r="C4" s="105"/>
      <c r="D4" s="106"/>
      <c r="E4" s="106" t="s">
        <v>3</v>
      </c>
      <c r="F4" s="106"/>
      <c r="G4" s="106"/>
      <c r="H4" s="106" t="s">
        <v>28</v>
      </c>
      <c r="I4" s="106"/>
      <c r="J4" s="106"/>
      <c r="K4" s="106" t="s">
        <v>29</v>
      </c>
      <c r="L4" s="106"/>
      <c r="M4" s="106"/>
      <c r="N4" s="106" t="s">
        <v>39</v>
      </c>
      <c r="O4" s="107"/>
    </row>
    <row r="5" spans="1:15" ht="34.5" customHeight="1" x14ac:dyDescent="0.2">
      <c r="A5" s="10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x14ac:dyDescent="0.2">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x14ac:dyDescent="0.2">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x14ac:dyDescent="0.2">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x14ac:dyDescent="0.2">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x14ac:dyDescent="0.2">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x14ac:dyDescent="0.2">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x14ac:dyDescent="0.2">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x14ac:dyDescent="0.2">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x14ac:dyDescent="0.2">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x14ac:dyDescent="0.2">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x14ac:dyDescent="0.2">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x14ac:dyDescent="0.2">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x14ac:dyDescent="0.2">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x14ac:dyDescent="0.2">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x14ac:dyDescent="0.2">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x14ac:dyDescent="0.2">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x14ac:dyDescent="0.2">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x14ac:dyDescent="0.2">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x14ac:dyDescent="0.2">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x14ac:dyDescent="0.2">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x14ac:dyDescent="0.25">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x14ac:dyDescent="0.25">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58</v>
      </c>
    </row>
    <row r="32" spans="1:15" ht="13.5" x14ac:dyDescent="0.2">
      <c r="A32" s="23" t="s">
        <v>38</v>
      </c>
    </row>
    <row r="33" spans="1:15" x14ac:dyDescent="0.2">
      <c r="A33" s="15" t="s">
        <v>53</v>
      </c>
      <c r="K33" s="1"/>
      <c r="L33" s="1"/>
      <c r="M33" s="24" t="s">
        <v>33</v>
      </c>
      <c r="N33" s="1"/>
      <c r="O33" s="1"/>
    </row>
    <row r="34" spans="1:15" x14ac:dyDescent="0.2">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5" workbookViewId="0">
      <selection sqref="A1:O1"/>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91" t="s">
        <v>100</v>
      </c>
      <c r="B1" s="91"/>
      <c r="C1" s="91"/>
      <c r="D1" s="91"/>
      <c r="E1" s="91"/>
      <c r="F1" s="91"/>
      <c r="G1" s="91"/>
      <c r="H1" s="91"/>
      <c r="I1" s="91"/>
      <c r="J1" s="91"/>
      <c r="K1" s="91"/>
      <c r="L1" s="91"/>
      <c r="M1" s="91"/>
      <c r="N1" s="91"/>
      <c r="O1" s="91"/>
    </row>
    <row r="2" spans="1:15" x14ac:dyDescent="0.2">
      <c r="A2" s="2" t="s">
        <v>60</v>
      </c>
      <c r="B2" s="100">
        <v>2015</v>
      </c>
      <c r="C2" s="101"/>
      <c r="D2" s="101"/>
      <c r="E2" s="101"/>
      <c r="F2" s="101"/>
      <c r="G2" s="101"/>
      <c r="H2" s="101"/>
      <c r="I2" s="101"/>
      <c r="J2" s="101"/>
      <c r="K2" s="101"/>
      <c r="L2" s="101"/>
      <c r="M2" s="101"/>
      <c r="N2" s="101"/>
      <c r="O2" s="102"/>
    </row>
    <row r="3" spans="1:15" ht="12" customHeight="1" x14ac:dyDescent="0.2">
      <c r="A3" s="103" t="s">
        <v>61</v>
      </c>
      <c r="B3" s="80" t="s">
        <v>94</v>
      </c>
      <c r="C3" s="81"/>
      <c r="D3" s="81"/>
      <c r="E3" s="81"/>
      <c r="F3" s="81"/>
      <c r="G3" s="81"/>
      <c r="H3" s="81"/>
      <c r="I3" s="81"/>
      <c r="J3" s="81"/>
      <c r="K3" s="81"/>
      <c r="L3" s="81"/>
      <c r="M3" s="81"/>
      <c r="N3" s="81"/>
      <c r="O3" s="82"/>
    </row>
    <row r="4" spans="1:15" ht="24" customHeight="1" x14ac:dyDescent="0.2">
      <c r="A4" s="104"/>
      <c r="B4" s="105" t="s">
        <v>62</v>
      </c>
      <c r="C4" s="105"/>
      <c r="D4" s="106"/>
      <c r="E4" s="106" t="s">
        <v>63</v>
      </c>
      <c r="F4" s="106"/>
      <c r="G4" s="106"/>
      <c r="H4" s="106" t="s">
        <v>64</v>
      </c>
      <c r="I4" s="106"/>
      <c r="J4" s="106"/>
      <c r="K4" s="106" t="s">
        <v>65</v>
      </c>
      <c r="L4" s="106"/>
      <c r="M4" s="106"/>
      <c r="N4" s="106" t="s">
        <v>70</v>
      </c>
      <c r="O4" s="107"/>
    </row>
    <row r="5" spans="1:15" ht="34.5" customHeight="1" x14ac:dyDescent="0.2">
      <c r="A5" s="104"/>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x14ac:dyDescent="0.2">
      <c r="A7" s="6" t="s">
        <v>71</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x14ac:dyDescent="0.2">
      <c r="A8" s="6" t="s">
        <v>72</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x14ac:dyDescent="0.2">
      <c r="A9" s="6" t="s">
        <v>73</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x14ac:dyDescent="0.2">
      <c r="A10" s="6" t="s">
        <v>75</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x14ac:dyDescent="0.2">
      <c r="A11" s="6" t="s">
        <v>74</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x14ac:dyDescent="0.2">
      <c r="A12" s="6" t="s">
        <v>76</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x14ac:dyDescent="0.2">
      <c r="A13" s="6" t="s">
        <v>77</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x14ac:dyDescent="0.2">
      <c r="A14" s="6" t="s">
        <v>78</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x14ac:dyDescent="0.2">
      <c r="A15" s="6" t="s">
        <v>79</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x14ac:dyDescent="0.2">
      <c r="A16" s="6" t="s">
        <v>80</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x14ac:dyDescent="0.2">
      <c r="A17" s="6" t="s">
        <v>81</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x14ac:dyDescent="0.2">
      <c r="A18" s="6" t="s">
        <v>82</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x14ac:dyDescent="0.2">
      <c r="A19" s="6" t="s">
        <v>83</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x14ac:dyDescent="0.2">
      <c r="A20" s="6" t="s">
        <v>84</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x14ac:dyDescent="0.2">
      <c r="A21" s="6" t="s">
        <v>85</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x14ac:dyDescent="0.2">
      <c r="A22" s="6" t="s">
        <v>86</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x14ac:dyDescent="0.2">
      <c r="A23" s="10" t="s">
        <v>87</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x14ac:dyDescent="0.2">
      <c r="A24" s="10" t="s">
        <v>88</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x14ac:dyDescent="0.2">
      <c r="A25" s="10" t="s">
        <v>89</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x14ac:dyDescent="0.2">
      <c r="A26" s="10" t="s">
        <v>90</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x14ac:dyDescent="0.25">
      <c r="A27" s="11" t="s">
        <v>91</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x14ac:dyDescent="0.25">
      <c r="A28" s="14" t="s">
        <v>92</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x14ac:dyDescent="0.2">
      <c r="A29" s="108" t="s">
        <v>95</v>
      </c>
      <c r="B29" s="108"/>
      <c r="C29" s="108"/>
      <c r="D29" s="108"/>
      <c r="E29" s="108"/>
      <c r="F29" s="108"/>
      <c r="G29" s="108"/>
      <c r="H29" s="108"/>
      <c r="I29" s="108"/>
      <c r="J29" s="108"/>
      <c r="K29" s="108"/>
      <c r="L29" s="108"/>
      <c r="M29" s="108"/>
      <c r="N29" s="108"/>
      <c r="O29" s="108"/>
    </row>
    <row r="30" spans="1:15" x14ac:dyDescent="0.2">
      <c r="A30" s="72" t="s">
        <v>96</v>
      </c>
      <c r="B30" s="72"/>
      <c r="C30" s="72"/>
      <c r="D30" s="72"/>
      <c r="E30" s="72"/>
      <c r="F30" s="72"/>
      <c r="G30" s="72"/>
      <c r="H30" s="72"/>
      <c r="I30" s="72"/>
      <c r="J30" s="72"/>
      <c r="K30" s="72"/>
      <c r="L30" s="72"/>
      <c r="M30" s="72"/>
      <c r="N30" s="72"/>
      <c r="O30" s="72"/>
    </row>
    <row r="31" spans="1:15" ht="13.5" x14ac:dyDescent="0.2">
      <c r="A31" s="23" t="s">
        <v>57</v>
      </c>
    </row>
    <row r="32" spans="1:15" ht="13.5" x14ac:dyDescent="0.2">
      <c r="A32" s="23" t="s">
        <v>38</v>
      </c>
    </row>
    <row r="33" spans="1:15" x14ac:dyDescent="0.2">
      <c r="A33" s="15" t="s">
        <v>97</v>
      </c>
      <c r="K33" s="1"/>
      <c r="L33" s="1"/>
      <c r="M33" s="24" t="s">
        <v>98</v>
      </c>
      <c r="N33" s="1"/>
      <c r="O33" s="1"/>
    </row>
    <row r="34" spans="1:15" x14ac:dyDescent="0.2">
      <c r="A34" s="68">
        <v>42831</v>
      </c>
      <c r="K34" s="1"/>
      <c r="L34" s="1"/>
      <c r="M34" s="24" t="s">
        <v>99</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2007 </vt:lpstr>
      <vt:lpstr>2008 </vt:lpstr>
      <vt:lpstr>2009 </vt:lpstr>
      <vt:lpstr>2010 </vt:lpstr>
      <vt:lpstr>2011</vt:lpstr>
      <vt:lpstr>2012</vt:lpstr>
      <vt:lpstr>2013</vt:lpstr>
      <vt:lpstr>2014</vt:lpstr>
      <vt:lpstr>2015</vt:lpstr>
      <vt:lpstr>2016</vt:lpstr>
      <vt:lpstr>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2018-09-12T12:07:46Z</cp:lastPrinted>
  <dcterms:created xsi:type="dcterms:W3CDTF">1999-12-14T10:22:01Z</dcterms:created>
  <dcterms:modified xsi:type="dcterms:W3CDTF">2018-09-18T07:58:08Z</dcterms:modified>
</cp:coreProperties>
</file>