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60" windowWidth="9540" windowHeight="5085" activeTab="0"/>
  </bookViews>
  <sheets>
    <sheet name="κατά επαρχία και φύλο το 2012" sheetId="1" r:id="rId1"/>
    <sheet name="κατά επαρχία,  μήνα 2011,2012" sheetId="2" r:id="rId2"/>
    <sheet name="κατά φύλο, μήνα 2011,2012" sheetId="3" r:id="rId3"/>
    <sheet name="άνεργοι κατά μήνα 2006-2012" sheetId="4" r:id="rId4"/>
    <sheet name="δικ κατά μήν και κοιν 2010-2012" sheetId="5" r:id="rId5"/>
    <sheet name="δικ, ποσό πληρ. κατά μήνα 09-12" sheetId="6" r:id="rId6"/>
    <sheet name="άνεργοι κατά οικ. δραστηριότητα" sheetId="7" r:id="rId7"/>
  </sheets>
  <definedNames/>
  <calcPr fullCalcOnLoad="1"/>
</workbook>
</file>

<file path=xl/sharedStrings.xml><?xml version="1.0" encoding="utf-8"?>
<sst xmlns="http://schemas.openxmlformats.org/spreadsheetml/2006/main" count="280" uniqueCount="117">
  <si>
    <t>ΜΗΝΑΣ</t>
  </si>
  <si>
    <t>ΛΕΥΚΩΣΙΑ</t>
  </si>
  <si>
    <t>ΛΑΡΝΑΚΑ</t>
  </si>
  <si>
    <t>ΠΑΡΑΛΙΜΝΙ</t>
  </si>
  <si>
    <t>ΛΕΜΕΣΟΣ</t>
  </si>
  <si>
    <t>ΠΑΦΟΣ</t>
  </si>
  <si>
    <t>ΣΥΝΟΛΟ</t>
  </si>
  <si>
    <t>ΑΥΓΟΥΣΤΟΣ</t>
  </si>
  <si>
    <t>ΠΟΣΟΣΤΙΑΙΑ</t>
  </si>
  <si>
    <t>ΑΥΞΗΣΗ</t>
  </si>
  <si>
    <t>ΑΝΔΡΕΣ</t>
  </si>
  <si>
    <t>ΓΥΝΑΙΚΕΣ</t>
  </si>
  <si>
    <t>ΠΟΣΟΣΤΟ</t>
  </si>
  <si>
    <t>ΓΕΝΙΚΟ</t>
  </si>
  <si>
    <t xml:space="preserve"> ΥΠΗΡΕΣΙΕΣ ΚΟΙΝΩΝΙΚΩΝ ΑΣΦΑΛΙΣΕΩΝ</t>
  </si>
  <si>
    <t>ΚΛΑΔΟΣ ΣΤΑΤΙΣΤΙΚΗΣ</t>
  </si>
  <si>
    <t>£</t>
  </si>
  <si>
    <t>Μ Η Ν Α Σ</t>
  </si>
  <si>
    <t>ΑΡΙΘΜΟΣ</t>
  </si>
  <si>
    <t>ΠΟΣΟ ΠΟΥ</t>
  </si>
  <si>
    <t>ΠΡΟΣΩΠΩΝ</t>
  </si>
  <si>
    <t>ΠΛΗΡΩΘΗΚΕ</t>
  </si>
  <si>
    <t>12356*</t>
  </si>
  <si>
    <t>ΙΑΝΟΥΑΡΙΟΣ</t>
  </si>
  <si>
    <t>ΦΕΒΡΟΥΑΡΙΟΣ</t>
  </si>
  <si>
    <t>ΜΑΡΤΙΟΣ</t>
  </si>
  <si>
    <t>ΑΠΡΙΛΙΟΣ</t>
  </si>
  <si>
    <t>ΜΑΪΟΣ</t>
  </si>
  <si>
    <t>ΙΟΥΝΙΟΣ</t>
  </si>
  <si>
    <t>ΙΟΥΛΙΟΣ</t>
  </si>
  <si>
    <t>ΣΕΠΤΕΜΒΡΙΟΣ</t>
  </si>
  <si>
    <t>ΟΚΤΩΒΡΙΟΣ</t>
  </si>
  <si>
    <t>ΝΟΕΜΒΡΙΟΣ</t>
  </si>
  <si>
    <t>ΔΕΚΕΜΒΡΙΟΣ</t>
  </si>
  <si>
    <t>ΠΛΗΡΩΘΗΚΕ*</t>
  </si>
  <si>
    <t xml:space="preserve">  </t>
  </si>
  <si>
    <t xml:space="preserve">                ΚΛΑΔΟΣ ΣΤΑΤΙΣΤΙΚΗΣ</t>
  </si>
  <si>
    <t>% μεταβολής στον αρ. ατόμων 2009/2008</t>
  </si>
  <si>
    <t>% μεταβολής στον αρ. ατόμων 2010/2009</t>
  </si>
  <si>
    <t xml:space="preserve"> </t>
  </si>
  <si>
    <t>% μεταβολής στον αρ. ατόμων 2011/2010</t>
  </si>
  <si>
    <t>Εληνοκύπριοι και άλλοι</t>
  </si>
  <si>
    <t>Κοινοτικοί</t>
  </si>
  <si>
    <t xml:space="preserve">Τουρκοκύπριοι </t>
  </si>
  <si>
    <t>Σύνολο</t>
  </si>
  <si>
    <t xml:space="preserve">Αλλοδαποί </t>
  </si>
  <si>
    <t>* 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</si>
  <si>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ΜΕΣΟΣ ΜΗΝΙΑΟΣ ΑΡΙΘΜΟΣ Α΄ ΕΞΑΜΗΝΟΥ</t>
  </si>
  <si>
    <t>ΜΕΣΟΣ ΜΗΝΙΑΙΟΣ ΑΡΙΘΜΟΣ Β΄ ΕΞΑΜΗΝΟΥ</t>
  </si>
  <si>
    <t>ΜΕΣΟΣ ΜΗΝΙΑΙΟΣ  ΑΡΙΘΜΟΣ ΧΡΟΝΟΥ</t>
  </si>
  <si>
    <t>ΜΕΣΟΣ ΜΗΝΙΑΙΟΣ ΑΡΙΘΜΟΣ Α΄ ΕΞΑΜΗΝΟΥ</t>
  </si>
  <si>
    <t>ΜΕΣΟΣ ΜΗΝΙΑΙΟΣ ΑΡΙΘΜΟΣ ΧΡΟΝΟΥ</t>
  </si>
  <si>
    <t xml:space="preserve">ΜΕΣΟΣ ΜΗΝΙΑΙΟΣ ΑΡΙΘΜΟΣ Β΄ ΕΞΑΜΗΝΟΥ </t>
  </si>
  <si>
    <t>ΜΕΣΟΣ ΜΗΝΙΑΙΟΣ ΑΡΙΘΜΟΣ ΕΤΟΥΣ</t>
  </si>
  <si>
    <t xml:space="preserve">ΜΕΣΟΣ ΜΗΝΙΑΙΟΣ ΑΡΙΘΜΟΣ Α΄ ΕΞΑΜΗΝΟΥ </t>
  </si>
  <si>
    <r>
      <t xml:space="preserve">ΠΙΝΑΚΑΣ ΣΤΟΝ ΟΠΟΙΟ ΦΑΙΝΕΤΑΙ Ο ΑΡΙΘΜΟΣ ΤΩΝ ΠΡΟΣΩΠΩΝ ΠΟΥ </t>
    </r>
    <r>
      <rPr>
        <b/>
        <sz val="10"/>
        <rFont val="Arial"/>
        <family val="2"/>
      </rPr>
      <t xml:space="preserve">ΑΠΟΤΑΘΗΚΑΝ  </t>
    </r>
    <r>
      <rPr>
        <sz val="10"/>
        <rFont val="Arial"/>
        <family val="2"/>
      </rPr>
      <t xml:space="preserve">                                    </t>
    </r>
  </si>
  <si>
    <r>
      <t xml:space="preserve">ΠΙΝΑΚΑΣ ΣΤΟΝ ΟΠΟΙΟ ΦΑΙΝΕΤΑΙ Ο ΑΡΙΘΜΟΣ ΤΩΝ ΠΡΟΣΩΠΩΝ ΠΟΥ </t>
    </r>
    <r>
      <rPr>
        <b/>
        <sz val="10"/>
        <rFont val="Arial"/>
        <family val="2"/>
      </rPr>
      <t xml:space="preserve">ΑΠΟΤΑΘΗΚΑΝ </t>
    </r>
  </si>
  <si>
    <t>Μ.Δ</t>
  </si>
  <si>
    <t>ΑΤΟΜΩΝ</t>
  </si>
  <si>
    <t>ΜΕΣΟΣ ΜΗΝΙΑΙΟΣ ΑΡΙΘΜΟΣ ΑΤΟΜΩΝ ΚΑΙ ΣΥΝΟΛΙΚΟ ΠΟΣΟ ΠΛΗΡΩΜΗΣ Α΄ ΕΞΑΜΗΝΟΥ</t>
  </si>
  <si>
    <t>ΜΕΣΟΣ ΜΗΝΙΑΙΟΣ ΑΡΙΘΜΟΣ ΑΤΟΜΩΝ ΚΑΙ ΣΥΝΟΛΙΚΟ ΠΟΣΟ ΠΛΗΡΩΜΗΣ Β΄ ΕΞΑΜΗΝΟΥ</t>
  </si>
  <si>
    <t xml:space="preserve">                                           ΜΕΣΟΣ ΜΗΝΙΑΙΟΣ ΑΡΙΘΜΟΣ ΑΤΟΜΩΝ ΚΑΙ ΣΥΝΟΛΙΚΟ ΠΟΣΟ ΠΛΗΡΩΜΗΣ ΕΤΟΥΣ €</t>
  </si>
  <si>
    <t>2. Μέρος του ποσού αφορά αναδρομικές πληρωμές.</t>
  </si>
  <si>
    <t xml:space="preserve"> * Το ποσό πληρωμής αφορά τη μηνιαία δαπάνη του επιδόματος ανεργίας και όχι το ποσό που καταβλήθηκε στα πιο πάνω άτομα, για τους πιο κάτω λόγους:</t>
  </si>
  <si>
    <t>1. Οι δικαιούχοι δεν πληρώνονται απαραίτητα τον αντίστοιχο μήνα αναφοράς,</t>
  </si>
  <si>
    <t>ΕΤΗΣΙΑ ΔΑΠΑΝΗ €**</t>
  </si>
  <si>
    <t>**  Η ετήσια δαπάνη είναι σύμφωνα με τους τελικούς λογαριασμούς του Ταμείου Κοινωνικών Ασφαλίσεων.</t>
  </si>
  <si>
    <t>ΠΟΣΟ ΠΛΗΡΩΜΗΣ* €</t>
  </si>
  <si>
    <t>% μεταβολής του συνόλου 2011/2010</t>
  </si>
  <si>
    <t xml:space="preserve">ΓΙΑ ΕΠΙΔΟΜΑ ΑΝΕΡΓΙΑΣ ΚΑΤΑ ΦΥΛΟ ΚΑΙ ΜΗΝΑ ΓΙΑ ΤΑ ΧΡΟΝΙΑ 2011 ΚΑΙ 2012 </t>
  </si>
  <si>
    <t xml:space="preserve">UNEMPLOYMENT BENEFIT Y2011/2012 / BY SEX </t>
  </si>
  <si>
    <t xml:space="preserve">      ΓΙΑ ΕΠΙΔΟΜΑ ΑΝΕΡΓΙΑΣ ΤΟ 2012 ΚΑΤΑ ΕΠΑΡΧΙΑ, ΦΥΛΟ ΚΑΙ ΜΗΝΑ  </t>
  </si>
  <si>
    <t>UNEMPLOYMENT BENEFIT Y2012 / BY SEX AND DISTRICT</t>
  </si>
  <si>
    <t>UNEMPLOYMENT BENEFIT Y2011/2012 / BY DISTRICT</t>
  </si>
  <si>
    <t>ΓΙΑ ΕΠΙΔΟΜΑ ΑΝΕΡΓΙΑΣ ΓΙΑ ΤΑ ΧΡΟΝΙΑ 2011 ΚΑΙ 2012 ΚΑΤΑ ΕΠΑΡΧΙΑ ΚΑΙ ΜΗΝΑ</t>
  </si>
  <si>
    <t>% μεταβολής 2012/2011</t>
  </si>
  <si>
    <r>
      <t xml:space="preserve"> ΠΙΝΑΚΑΣ ΣΤΟΝ ΟΠΟΙΟ ΦΑΙΝΕΤΑΙ Ο ΑΡΙΘΜΟΣ ΤΩΝ ΑΤΟΜΩΝ ΠΟΥ </t>
    </r>
    <r>
      <rPr>
        <b/>
        <sz val="10"/>
        <rFont val="Arial"/>
        <family val="2"/>
      </rPr>
      <t>ΑΠΟΤΑΘΗΚΑΝ</t>
    </r>
    <r>
      <rPr>
        <sz val="10"/>
        <rFont val="Arial"/>
        <family val="2"/>
      </rPr>
      <t xml:space="preserve"> ΓΙΑ ΕΠΙΔΟΜΑ ΑΝΕΡΓΙΑΣ ΚΑΤΑ ΜΗΝΑ ΚΑΙ ΧΡΟΝΟ ΓΙΑ ΤΑ ΧΡΟΝΙΑ 2006 - 2012</t>
    </r>
  </si>
  <si>
    <t>% μεταβολής στον αρ. ατόμων 2012/2011</t>
  </si>
  <si>
    <t xml:space="preserve">ΠΙΝΑΚΑΣ ΣΤΟΝ ΟΠΟΙΟ ΦΑΙΝΕΤΑΙ Ο ΑΡΙΘΜΟΣ ΤΩΝ ΔΙΚΑΙΟΥΧΩΝ ΕΠΙΔΟΜΑΤΟΣ ΑΝΕΡΓΙΑΣ ΚΑΙ ΤΟ ΠΟΣΟ ΠΛΗΡΩΜΗΣ* ΚΑΤΑ ΜΗΝΑ ΓΙΑ ΤΑ ΧΡΟΝΙΑ 2009 - 2012 </t>
  </si>
  <si>
    <t>ΚΑΤΗΓΟΡΙΑ ΑΝΕΡΓΩΝ</t>
  </si>
  <si>
    <t>A/A</t>
  </si>
  <si>
    <t xml:space="preserve"> ΟΙΚΟΝΟΜΙΚΗ ΔΡΑΣΤΗΡΙΟΤΗΤΑ (NACE 2)</t>
  </si>
  <si>
    <t xml:space="preserve">      ΑΝΑΣΤΟΛΕΣ </t>
  </si>
  <si>
    <t xml:space="preserve">    ΤΕΡΜΑΤΙΣΜΟΙ </t>
  </si>
  <si>
    <t>ΜΕΤΑΠΟΙΗΣΗΣ</t>
  </si>
  <si>
    <t>ΤΟΥΡΙΣΤΙΚΗΣ ΒΙΟΜΗΧΑΝΙΑΣ</t>
  </si>
  <si>
    <t>ΑΛΛΟΙ</t>
  </si>
  <si>
    <t>Γεωργία, δασοκομία και αλιεία</t>
  </si>
  <si>
    <t>Ορυχεία και λατομεία</t>
  </si>
  <si>
    <t>Μεταποίηση</t>
  </si>
  <si>
    <t>Παροχή ηλεκτρικού ρεύματος, φυσικού αερίου, ατμού και κλιματισμού</t>
  </si>
  <si>
    <t>Παροχή νερού, επεξεργασία λυμάτων, διαχείριση αποβλήτων και δραστηριότητες εξυγίανσης</t>
  </si>
  <si>
    <t>Κατασκευές</t>
  </si>
  <si>
    <t>Χονδρικό και λιανικό εμπόριο.  Επισκευή μηχανοκίνητων οχημάτων και μοτοσυκλετών</t>
  </si>
  <si>
    <t>Μεταφορά και αποθήκευση</t>
  </si>
  <si>
    <t>Δραστηριότητες υπηρεσιών παροχής καταλύματος και υπηρεσιών εστίασης</t>
  </si>
  <si>
    <t>Ενημέρωση και επικοινωνία</t>
  </si>
  <si>
    <t>Χρηματοπιστωτικές και ασφαλιστικές δραστηριότητες</t>
  </si>
  <si>
    <t>Διαχείριση ακίνητης περιουσίας</t>
  </si>
  <si>
    <t>Επαγγελματικές, επιστημονικές και τεχνικές δραστηριότητες</t>
  </si>
  <si>
    <t>Διοικητικές και υποστηρικτικές δραστηριότητες</t>
  </si>
  <si>
    <t>Δημόσια διοίκηση και άμυνα. Υποχρεωτική κοινωνική ασφάλιση</t>
  </si>
  <si>
    <t>Εκπαίδευση</t>
  </si>
  <si>
    <t>Δραστηριότητες σχετικές με την ανθρώπινη υγεία και την κοινωνική μέριμνα</t>
  </si>
  <si>
    <t>Τέχνες, διασκέδαση και ψυχαγωγία</t>
  </si>
  <si>
    <t>Άλλες δραστηριότητες παροχής υπηρεσιών</t>
  </si>
  <si>
    <t>Δραστηριότητες νοικοκυριών ως εργοδοτών. Μη διαφοροποιημένες δραστηριότητες νοικοκυριών που αφορούν την παραγωγή αγαθών - και υπηρεσιών - για ιδία χρήση</t>
  </si>
  <si>
    <t>Δραστηριότητες ετερόδικων οργανισμών και φορέων</t>
  </si>
  <si>
    <t>Μη δηλωμένη οικονομική δραστηριότητα</t>
  </si>
  <si>
    <t>Λιμενεργάτες</t>
  </si>
  <si>
    <t>ΥΠΗΡΕΣΙΕΣ ΚΟΙΝΩΝΙΚΩΝ ΑΣΦΑΛΙΣΕΩΝ</t>
  </si>
  <si>
    <t xml:space="preserve">UNEMPLOYMENT BENEFIT Y2008-2012 </t>
  </si>
  <si>
    <t>% μεταβολής του συνόλου 2012/2011</t>
  </si>
  <si>
    <t xml:space="preserve"> ΠΙΝΑΚΑΣ ΣΤΟΝ ΟΠΟΙΟ ΦΑΙΝΕΤΑΙ Ο ΑΡΙΘΜΟΣ ΤΩΝ ΔΙΚΑΙΟΥΧΩΝ ΕΠΙΔΟΜΑΤΟΣ ΑΝΕΡΓΙΑΣ ΑΠΟ ΤΟ ΤΑΜΕΙΟ ΚΟΙΝΩΝΙΚΩΝ ΑΣΦΑΛΙΣΕΩΝ, ΚΑΤΑ ΜΗΝΑ, ΚΟΙΝΟΤΗΤΑ ΚΑΙ ΚΑΤΑ ΧΡΟΝΟ ΓΙΑ ΤΑ ΧΡΟΝΙΑ 2010 -2012</t>
  </si>
  <si>
    <t xml:space="preserve">UNEMPLOYMENT BENEFIT Y2010-2012 </t>
  </si>
  <si>
    <t>Unemployment benefit by economic activity 2012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</si>
  <si>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 Δεκέμβριο του 2012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</si>
</sst>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[$-409]d\-mmm\-yy;@"/>
    <numFmt numFmtId="190" formatCode="[$-409]dddd\,\ mmmm\ dd\,\ yyyy"/>
    <numFmt numFmtId="191" formatCode="d/m;@"/>
    <numFmt numFmtId="192" formatCode="[$-408]d\-mmm\-yy;@"/>
    <numFmt numFmtId="193" formatCode="[$-408]dd\-mmm\-yy;@"/>
    <numFmt numFmtId="194" formatCode="#,##0.00\ [$CYP]"/>
    <numFmt numFmtId="195" formatCode="0.0"/>
    <numFmt numFmtId="196" formatCode="[$-408]dddd\,\ d\ mmmm\ yyyy"/>
    <numFmt numFmtId="197" formatCode="d/m/yy;@"/>
    <numFmt numFmtId="198" formatCode="0.000000"/>
    <numFmt numFmtId="199" formatCode="0.00000"/>
    <numFmt numFmtId="200" formatCode="0.0000"/>
    <numFmt numFmtId="201" formatCode="[$-1809]d\ mmmm\ yyyy;@"/>
    <numFmt numFmtId="202" formatCode="dd/mm/yyyy;@"/>
    <numFmt numFmtId="203" formatCode="[$-C09]dd\-mmm\-yy;@"/>
    <numFmt numFmtId="204" formatCode="0.000"/>
    <numFmt numFmtId="205" formatCode="[$€-2]\ #,##0;[Red]\-[$€-2]\ #,##0"/>
    <numFmt numFmtId="206" formatCode="_-* #,##0.0\ _€_-;\-* #,##0.0\ _€_-;_-* &quot;-&quot;\ _€_-;_-@_-"/>
    <numFmt numFmtId="207" formatCode="_-* #,##0.0\ _€_-;\-* #,##0.0\ _€_-;_-* &quot;-&quot;?\ _€_-;_-@_-"/>
    <numFmt numFmtId="208" formatCode="[$€-2]\ #,##0.00;[Red]\-[$€-2]\ #,##0.00"/>
    <numFmt numFmtId="209" formatCode="[$€-2]\ #,##0.0;[Red]\-[$€-2]\ #,##0.0"/>
    <numFmt numFmtId="210" formatCode="#,##0_ ;\-#,##0\ "/>
    <numFmt numFmtId="211" formatCode="0.000%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Border="1" applyAlignment="1">
      <alignment/>
    </xf>
    <xf numFmtId="188" fontId="1" fillId="0" borderId="22" xfId="59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188" fontId="1" fillId="0" borderId="0" xfId="59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88" fontId="1" fillId="0" borderId="21" xfId="59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1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92" fontId="0" fillId="0" borderId="0" xfId="0" applyNumberFormat="1" applyAlignment="1">
      <alignment horizontal="left"/>
    </xf>
    <xf numFmtId="192" fontId="8" fillId="0" borderId="0" xfId="0" applyNumberFormat="1" applyFont="1" applyAlignment="1">
      <alignment horizontal="left"/>
    </xf>
    <xf numFmtId="193" fontId="0" fillId="0" borderId="0" xfId="0" applyNumberFormat="1" applyFont="1" applyAlignment="1">
      <alignment horizontal="left"/>
    </xf>
    <xf numFmtId="192" fontId="0" fillId="0" borderId="0" xfId="0" applyNumberFormat="1" applyFont="1" applyAlignment="1">
      <alignment horizontal="left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40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42" xfId="0" applyFont="1" applyBorder="1" applyAlignment="1">
      <alignment/>
    </xf>
    <xf numFmtId="0" fontId="4" fillId="0" borderId="17" xfId="0" applyFont="1" applyBorder="1" applyAlignment="1">
      <alignment/>
    </xf>
    <xf numFmtId="188" fontId="1" fillId="0" borderId="16" xfId="59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85" fontId="1" fillId="0" borderId="49" xfId="0" applyNumberFormat="1" applyFont="1" applyBorder="1" applyAlignment="1">
      <alignment/>
    </xf>
    <xf numFmtId="185" fontId="1" fillId="0" borderId="50" xfId="0" applyNumberFormat="1" applyFont="1" applyBorder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188" fontId="1" fillId="0" borderId="20" xfId="59" applyNumberFormat="1" applyFont="1" applyBorder="1" applyAlignment="1">
      <alignment horizontal="center"/>
    </xf>
    <xf numFmtId="188" fontId="1" fillId="0" borderId="49" xfId="59" applyNumberFormat="1" applyFont="1" applyBorder="1" applyAlignment="1">
      <alignment horizontal="center"/>
    </xf>
    <xf numFmtId="188" fontId="1" fillId="0" borderId="23" xfId="59" applyNumberFormat="1" applyFont="1" applyBorder="1" applyAlignment="1">
      <alignment horizontal="center"/>
    </xf>
    <xf numFmtId="188" fontId="1" fillId="0" borderId="52" xfId="59" applyNumberFormat="1" applyFont="1" applyBorder="1" applyAlignment="1">
      <alignment horizontal="center"/>
    </xf>
    <xf numFmtId="188" fontId="1" fillId="0" borderId="53" xfId="59" applyNumberFormat="1" applyFont="1" applyBorder="1" applyAlignment="1">
      <alignment horizontal="center"/>
    </xf>
    <xf numFmtId="185" fontId="1" fillId="0" borderId="49" xfId="0" applyNumberFormat="1" applyFont="1" applyBorder="1" applyAlignment="1">
      <alignment/>
    </xf>
    <xf numFmtId="185" fontId="1" fillId="0" borderId="50" xfId="0" applyNumberFormat="1" applyFont="1" applyBorder="1" applyAlignment="1">
      <alignment/>
    </xf>
    <xf numFmtId="0" fontId="4" fillId="0" borderId="54" xfId="0" applyFont="1" applyBorder="1" applyAlignment="1">
      <alignment/>
    </xf>
    <xf numFmtId="0" fontId="11" fillId="0" borderId="0" xfId="0" applyFont="1" applyAlignment="1">
      <alignment/>
    </xf>
    <xf numFmtId="185" fontId="1" fillId="0" borderId="55" xfId="0" applyNumberFormat="1" applyFont="1" applyBorder="1" applyAlignment="1">
      <alignment/>
    </xf>
    <xf numFmtId="188" fontId="1" fillId="0" borderId="36" xfId="5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188" fontId="0" fillId="0" borderId="0" xfId="0" applyNumberForma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1" fontId="2" fillId="0" borderId="56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44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0" xfId="0" applyFont="1" applyBorder="1" applyAlignment="1">
      <alignment/>
    </xf>
    <xf numFmtId="188" fontId="1" fillId="0" borderId="18" xfId="59" applyNumberFormat="1" applyFont="1" applyBorder="1" applyAlignment="1">
      <alignment horizontal="center"/>
    </xf>
    <xf numFmtId="188" fontId="1" fillId="0" borderId="17" xfId="59" applyNumberFormat="1" applyFont="1" applyBorder="1" applyAlignment="1">
      <alignment horizontal="center"/>
    </xf>
    <xf numFmtId="1" fontId="1" fillId="0" borderId="58" xfId="0" applyNumberFormat="1" applyFont="1" applyBorder="1" applyAlignment="1">
      <alignment horizontal="center"/>
    </xf>
    <xf numFmtId="1" fontId="1" fillId="0" borderId="59" xfId="0" applyNumberFormat="1" applyFont="1" applyBorder="1" applyAlignment="1">
      <alignment horizontal="center"/>
    </xf>
    <xf numFmtId="188" fontId="1" fillId="0" borderId="17" xfId="0" applyNumberFormat="1" applyFont="1" applyBorder="1" applyAlignment="1">
      <alignment horizontal="center"/>
    </xf>
    <xf numFmtId="188" fontId="1" fillId="0" borderId="16" xfId="0" applyNumberFormat="1" applyFont="1" applyBorder="1" applyAlignment="1">
      <alignment horizontal="center"/>
    </xf>
    <xf numFmtId="188" fontId="1" fillId="0" borderId="55" xfId="59" applyNumberFormat="1" applyFont="1" applyBorder="1" applyAlignment="1">
      <alignment horizontal="center"/>
    </xf>
    <xf numFmtId="1" fontId="2" fillId="0" borderId="15" xfId="0" applyNumberFormat="1" applyFont="1" applyBorder="1" applyAlignment="1">
      <alignment/>
    </xf>
    <xf numFmtId="188" fontId="2" fillId="0" borderId="21" xfId="59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0" fontId="3" fillId="0" borderId="4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60" xfId="0" applyFont="1" applyBorder="1" applyAlignment="1">
      <alignment/>
    </xf>
    <xf numFmtId="0" fontId="2" fillId="0" borderId="47" xfId="0" applyFont="1" applyBorder="1" applyAlignment="1">
      <alignment horizontal="left"/>
    </xf>
    <xf numFmtId="188" fontId="1" fillId="0" borderId="61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188" fontId="1" fillId="0" borderId="62" xfId="0" applyNumberFormat="1" applyFont="1" applyBorder="1" applyAlignment="1">
      <alignment/>
    </xf>
    <xf numFmtId="193" fontId="1" fillId="0" borderId="0" xfId="0" applyNumberFormat="1" applyFont="1" applyAlignment="1">
      <alignment horizontal="left"/>
    </xf>
    <xf numFmtId="0" fontId="4" fillId="0" borderId="4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0" fontId="0" fillId="0" borderId="0" xfId="0" applyFont="1" applyAlignment="1">
      <alignment vertical="center" wrapText="1"/>
    </xf>
    <xf numFmtId="1" fontId="2" fillId="0" borderId="63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24" xfId="0" applyFont="1" applyBorder="1" applyAlignment="1">
      <alignment horizontal="left" vertical="center" wrapText="1"/>
    </xf>
    <xf numFmtId="14" fontId="1" fillId="0" borderId="0" xfId="0" applyNumberFormat="1" applyFont="1" applyAlignment="1">
      <alignment horizontal="left"/>
    </xf>
    <xf numFmtId="0" fontId="2" fillId="0" borderId="64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1" fillId="0" borderId="65" xfId="0" applyFont="1" applyBorder="1" applyAlignment="1">
      <alignment/>
    </xf>
    <xf numFmtId="0" fontId="2" fillId="0" borderId="65" xfId="0" applyFont="1" applyBorder="1" applyAlignment="1">
      <alignment horizontal="center"/>
    </xf>
    <xf numFmtId="0" fontId="2" fillId="0" borderId="62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5" fillId="0" borderId="66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85" fontId="1" fillId="0" borderId="55" xfId="0" applyNumberFormat="1" applyFont="1" applyBorder="1" applyAlignment="1">
      <alignment/>
    </xf>
    <xf numFmtId="185" fontId="1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46" xfId="0" applyFont="1" applyBorder="1" applyAlignment="1">
      <alignment/>
    </xf>
    <xf numFmtId="0" fontId="4" fillId="0" borderId="67" xfId="0" applyFont="1" applyBorder="1" applyAlignment="1">
      <alignment/>
    </xf>
    <xf numFmtId="185" fontId="1" fillId="0" borderId="68" xfId="0" applyNumberFormat="1" applyFont="1" applyBorder="1" applyAlignment="1">
      <alignment/>
    </xf>
    <xf numFmtId="185" fontId="1" fillId="0" borderId="68" xfId="0" applyNumberFormat="1" applyFont="1" applyBorder="1" applyAlignment="1">
      <alignment/>
    </xf>
    <xf numFmtId="0" fontId="5" fillId="0" borderId="47" xfId="0" applyFont="1" applyBorder="1" applyAlignment="1">
      <alignment wrapText="1"/>
    </xf>
    <xf numFmtId="185" fontId="1" fillId="0" borderId="57" xfId="0" applyNumberFormat="1" applyFont="1" applyBorder="1" applyAlignment="1">
      <alignment horizontal="center"/>
    </xf>
    <xf numFmtId="1" fontId="1" fillId="0" borderId="51" xfId="0" applyNumberFormat="1" applyFont="1" applyBorder="1" applyAlignment="1">
      <alignment horizontal="center"/>
    </xf>
    <xf numFmtId="185" fontId="1" fillId="0" borderId="5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8" fontId="2" fillId="0" borderId="0" xfId="59" applyNumberFormat="1" applyFont="1" applyBorder="1" applyAlignment="1">
      <alignment horizontal="center"/>
    </xf>
    <xf numFmtId="188" fontId="2" fillId="0" borderId="18" xfId="59" applyNumberFormat="1" applyFont="1" applyBorder="1" applyAlignment="1">
      <alignment horizontal="center"/>
    </xf>
    <xf numFmtId="1" fontId="2" fillId="0" borderId="51" xfId="0" applyNumberFormat="1" applyFont="1" applyBorder="1" applyAlignment="1">
      <alignment horizontal="center"/>
    </xf>
    <xf numFmtId="1" fontId="1" fillId="0" borderId="51" xfId="0" applyNumberFormat="1" applyFont="1" applyBorder="1" applyAlignment="1">
      <alignment horizontal="center"/>
    </xf>
    <xf numFmtId="0" fontId="2" fillId="0" borderId="66" xfId="0" applyFont="1" applyBorder="1" applyAlignment="1">
      <alignment wrapText="1"/>
    </xf>
    <xf numFmtId="3" fontId="2" fillId="0" borderId="69" xfId="0" applyNumberFormat="1" applyFont="1" applyBorder="1" applyAlignment="1">
      <alignment wrapText="1"/>
    </xf>
    <xf numFmtId="185" fontId="2" fillId="0" borderId="70" xfId="0" applyNumberFormat="1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wrapText="1"/>
    </xf>
    <xf numFmtId="185" fontId="2" fillId="0" borderId="58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185" fontId="2" fillId="0" borderId="70" xfId="0" applyNumberFormat="1" applyFont="1" applyBorder="1" applyAlignment="1">
      <alignment/>
    </xf>
    <xf numFmtId="185" fontId="2" fillId="0" borderId="0" xfId="0" applyNumberFormat="1" applyFont="1" applyBorder="1" applyAlignment="1">
      <alignment horizontal="center"/>
    </xf>
    <xf numFmtId="0" fontId="1" fillId="0" borderId="69" xfId="0" applyFont="1" applyBorder="1" applyAlignment="1">
      <alignment horizontal="left" wrapText="1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185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185" fontId="2" fillId="0" borderId="70" xfId="0" applyNumberFormat="1" applyFont="1" applyBorder="1" applyAlignment="1">
      <alignment horizontal="center"/>
    </xf>
    <xf numFmtId="0" fontId="0" fillId="0" borderId="71" xfId="0" applyBorder="1" applyAlignment="1">
      <alignment/>
    </xf>
    <xf numFmtId="0" fontId="2" fillId="0" borderId="29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1" fontId="3" fillId="0" borderId="63" xfId="0" applyNumberFormat="1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37" xfId="0" applyFont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 wrapText="1"/>
    </xf>
    <xf numFmtId="188" fontId="1" fillId="0" borderId="71" xfId="59" applyNumberFormat="1" applyFont="1" applyBorder="1" applyAlignment="1">
      <alignment horizontal="center"/>
    </xf>
    <xf numFmtId="188" fontId="1" fillId="0" borderId="0" xfId="59" applyNumberFormat="1" applyFont="1" applyBorder="1" applyAlignment="1">
      <alignment horizontal="center"/>
    </xf>
    <xf numFmtId="185" fontId="2" fillId="0" borderId="71" xfId="0" applyNumberFormat="1" applyFont="1" applyBorder="1" applyAlignment="1">
      <alignment horizontal="center"/>
    </xf>
    <xf numFmtId="188" fontId="2" fillId="0" borderId="71" xfId="59" applyNumberFormat="1" applyFont="1" applyBorder="1" applyAlignment="1">
      <alignment horizontal="center"/>
    </xf>
    <xf numFmtId="188" fontId="1" fillId="0" borderId="49" xfId="0" applyNumberFormat="1" applyFont="1" applyBorder="1" applyAlignment="1">
      <alignment wrapText="1"/>
    </xf>
    <xf numFmtId="188" fontId="2" fillId="0" borderId="49" xfId="0" applyNumberFormat="1" applyFont="1" applyBorder="1" applyAlignment="1">
      <alignment wrapText="1"/>
    </xf>
    <xf numFmtId="0" fontId="2" fillId="0" borderId="17" xfId="0" applyFont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/>
    </xf>
    <xf numFmtId="1" fontId="3" fillId="0" borderId="5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8" fontId="2" fillId="0" borderId="52" xfId="0" applyNumberFormat="1" applyFont="1" applyBorder="1" applyAlignment="1">
      <alignment wrapText="1"/>
    </xf>
    <xf numFmtId="188" fontId="2" fillId="0" borderId="50" xfId="0" applyNumberFormat="1" applyFont="1" applyBorder="1" applyAlignment="1">
      <alignment wrapText="1"/>
    </xf>
    <xf numFmtId="0" fontId="0" fillId="0" borderId="42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8" xfId="0" applyNumberFormat="1" applyFont="1" applyBorder="1" applyAlignment="1">
      <alignment horizontal="right"/>
    </xf>
    <xf numFmtId="1" fontId="3" fillId="0" borderId="56" xfId="0" applyNumberFormat="1" applyFont="1" applyBorder="1" applyAlignment="1">
      <alignment horizontal="right"/>
    </xf>
    <xf numFmtId="1" fontId="3" fillId="0" borderId="63" xfId="0" applyNumberFormat="1" applyFont="1" applyBorder="1" applyAlignment="1">
      <alignment horizontal="right"/>
    </xf>
    <xf numFmtId="1" fontId="3" fillId="0" borderId="72" xfId="0" applyNumberFormat="1" applyFont="1" applyBorder="1" applyAlignment="1">
      <alignment horizontal="right"/>
    </xf>
    <xf numFmtId="1" fontId="3" fillId="0" borderId="43" xfId="0" applyNumberFormat="1" applyFont="1" applyBorder="1" applyAlignment="1">
      <alignment horizontal="right"/>
    </xf>
    <xf numFmtId="1" fontId="3" fillId="0" borderId="42" xfId="0" applyNumberFormat="1" applyFont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73" xfId="0" applyFont="1" applyBorder="1" applyAlignment="1">
      <alignment horizontal="center"/>
    </xf>
    <xf numFmtId="1" fontId="3" fillId="0" borderId="73" xfId="0" applyNumberFormat="1" applyFont="1" applyBorder="1" applyAlignment="1">
      <alignment horizontal="center"/>
    </xf>
    <xf numFmtId="1" fontId="3" fillId="0" borderId="74" xfId="0" applyNumberFormat="1" applyFont="1" applyBorder="1" applyAlignment="1">
      <alignment horizontal="center"/>
    </xf>
    <xf numFmtId="185" fontId="1" fillId="0" borderId="61" xfId="0" applyNumberFormat="1" applyFont="1" applyBorder="1" applyAlignment="1">
      <alignment horizontal="center"/>
    </xf>
    <xf numFmtId="185" fontId="1" fillId="0" borderId="75" xfId="0" applyNumberFormat="1" applyFont="1" applyBorder="1" applyAlignment="1">
      <alignment horizontal="center"/>
    </xf>
    <xf numFmtId="185" fontId="1" fillId="0" borderId="62" xfId="0" applyNumberFormat="1" applyFont="1" applyBorder="1" applyAlignment="1">
      <alignment horizontal="center"/>
    </xf>
    <xf numFmtId="185" fontId="1" fillId="0" borderId="75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188" fontId="1" fillId="0" borderId="61" xfId="59" applyNumberFormat="1" applyFont="1" applyBorder="1" applyAlignment="1">
      <alignment horizontal="center"/>
    </xf>
    <xf numFmtId="188" fontId="1" fillId="0" borderId="62" xfId="59" applyNumberFormat="1" applyFont="1" applyBorder="1" applyAlignment="1">
      <alignment horizontal="center"/>
    </xf>
    <xf numFmtId="188" fontId="1" fillId="0" borderId="75" xfId="59" applyNumberFormat="1" applyFont="1" applyBorder="1" applyAlignment="1">
      <alignment horizontal="center"/>
    </xf>
    <xf numFmtId="188" fontId="1" fillId="0" borderId="76" xfId="59" applyNumberFormat="1" applyFont="1" applyBorder="1" applyAlignment="1">
      <alignment horizontal="center"/>
    </xf>
    <xf numFmtId="188" fontId="1" fillId="0" borderId="16" xfId="59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85" fontId="1" fillId="0" borderId="41" xfId="0" applyNumberFormat="1" applyFont="1" applyBorder="1" applyAlignment="1">
      <alignment horizontal="center"/>
    </xf>
    <xf numFmtId="185" fontId="1" fillId="0" borderId="42" xfId="0" applyNumberFormat="1" applyFont="1" applyBorder="1" applyAlignment="1">
      <alignment horizontal="center"/>
    </xf>
    <xf numFmtId="185" fontId="1" fillId="0" borderId="34" xfId="0" applyNumberFormat="1" applyFont="1" applyBorder="1" applyAlignment="1">
      <alignment horizontal="center"/>
    </xf>
    <xf numFmtId="185" fontId="1" fillId="0" borderId="42" xfId="0" applyNumberFormat="1" applyFont="1" applyBorder="1" applyAlignment="1">
      <alignment/>
    </xf>
    <xf numFmtId="185" fontId="2" fillId="0" borderId="72" xfId="0" applyNumberFormat="1" applyFont="1" applyBorder="1" applyAlignment="1">
      <alignment horizontal="center"/>
    </xf>
    <xf numFmtId="185" fontId="1" fillId="0" borderId="25" xfId="0" applyNumberFormat="1" applyFont="1" applyBorder="1" applyAlignment="1">
      <alignment/>
    </xf>
    <xf numFmtId="185" fontId="1" fillId="0" borderId="39" xfId="0" applyNumberFormat="1" applyFont="1" applyBorder="1" applyAlignment="1">
      <alignment/>
    </xf>
    <xf numFmtId="185" fontId="2" fillId="0" borderId="45" xfId="0" applyNumberFormat="1" applyFont="1" applyBorder="1" applyAlignment="1">
      <alignment horizontal="center"/>
    </xf>
    <xf numFmtId="185" fontId="2" fillId="0" borderId="13" xfId="0" applyNumberFormat="1" applyFont="1" applyBorder="1" applyAlignment="1">
      <alignment horizontal="center"/>
    </xf>
    <xf numFmtId="185" fontId="1" fillId="0" borderId="36" xfId="0" applyNumberFormat="1" applyFont="1" applyBorder="1" applyAlignment="1">
      <alignment horizontal="center"/>
    </xf>
    <xf numFmtId="185" fontId="1" fillId="0" borderId="25" xfId="0" applyNumberFormat="1" applyFont="1" applyBorder="1" applyAlignment="1">
      <alignment horizontal="center"/>
    </xf>
    <xf numFmtId="185" fontId="1" fillId="0" borderId="22" xfId="0" applyNumberFormat="1" applyFont="1" applyBorder="1" applyAlignment="1">
      <alignment horizontal="center"/>
    </xf>
    <xf numFmtId="1" fontId="2" fillId="0" borderId="51" xfId="0" applyNumberFormat="1" applyFont="1" applyBorder="1" applyAlignment="1">
      <alignment horizontal="center"/>
    </xf>
    <xf numFmtId="185" fontId="2" fillId="0" borderId="13" xfId="0" applyNumberFormat="1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6" xfId="0" applyFont="1" applyBorder="1" applyAlignment="1">
      <alignment/>
    </xf>
    <xf numFmtId="188" fontId="2" fillId="0" borderId="17" xfId="59" applyNumberFormat="1" applyFont="1" applyBorder="1" applyAlignment="1">
      <alignment horizontal="center"/>
    </xf>
    <xf numFmtId="0" fontId="1" fillId="0" borderId="71" xfId="0" applyFont="1" applyBorder="1" applyAlignment="1">
      <alignment horizontal="left" wrapText="1"/>
    </xf>
    <xf numFmtId="1" fontId="2" fillId="0" borderId="12" xfId="0" applyNumberFormat="1" applyFont="1" applyBorder="1" applyAlignment="1">
      <alignment horizontal="center"/>
    </xf>
    <xf numFmtId="1" fontId="2" fillId="0" borderId="72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" fontId="2" fillId="0" borderId="26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0" fillId="0" borderId="12" xfId="0" applyBorder="1" applyAlignment="1">
      <alignment/>
    </xf>
    <xf numFmtId="0" fontId="3" fillId="0" borderId="40" xfId="0" applyFont="1" applyBorder="1" applyAlignment="1">
      <alignment horizontal="left"/>
    </xf>
    <xf numFmtId="0" fontId="3" fillId="0" borderId="51" xfId="0" applyFont="1" applyBorder="1" applyAlignment="1">
      <alignment/>
    </xf>
    <xf numFmtId="0" fontId="3" fillId="0" borderId="45" xfId="0" applyFont="1" applyBorder="1" applyAlignment="1">
      <alignment horizontal="left"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85" fontId="1" fillId="0" borderId="25" xfId="0" applyNumberFormat="1" applyFont="1" applyBorder="1" applyAlignment="1">
      <alignment horizontal="left"/>
    </xf>
    <xf numFmtId="185" fontId="1" fillId="0" borderId="25" xfId="0" applyNumberFormat="1" applyFont="1" applyBorder="1" applyAlignment="1">
      <alignment/>
    </xf>
    <xf numFmtId="185" fontId="1" fillId="0" borderId="25" xfId="0" applyNumberFormat="1" applyFont="1" applyBorder="1" applyAlignment="1">
      <alignment horizontal="center"/>
    </xf>
    <xf numFmtId="185" fontId="1" fillId="0" borderId="23" xfId="0" applyNumberFormat="1" applyFont="1" applyBorder="1" applyAlignment="1">
      <alignment/>
    </xf>
    <xf numFmtId="185" fontId="2" fillId="0" borderId="25" xfId="0" applyNumberFormat="1" applyFont="1" applyBorder="1" applyAlignment="1">
      <alignment horizontal="left"/>
    </xf>
    <xf numFmtId="185" fontId="2" fillId="0" borderId="25" xfId="0" applyNumberFormat="1" applyFont="1" applyBorder="1" applyAlignment="1">
      <alignment/>
    </xf>
    <xf numFmtId="185" fontId="2" fillId="0" borderId="25" xfId="0" applyNumberFormat="1" applyFont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25" xfId="0" applyFill="1" applyBorder="1" applyAlignment="1">
      <alignment horizontal="left" vertical="center" wrapText="1"/>
    </xf>
    <xf numFmtId="0" fontId="0" fillId="0" borderId="25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185" fontId="1" fillId="0" borderId="28" xfId="0" applyNumberFormat="1" applyFont="1" applyBorder="1" applyAlignment="1">
      <alignment horizontal="left"/>
    </xf>
    <xf numFmtId="185" fontId="1" fillId="0" borderId="28" xfId="0" applyNumberFormat="1" applyFont="1" applyBorder="1" applyAlignment="1">
      <alignment/>
    </xf>
    <xf numFmtId="185" fontId="1" fillId="0" borderId="28" xfId="0" applyNumberFormat="1" applyFont="1" applyBorder="1" applyAlignment="1">
      <alignment horizontal="center"/>
    </xf>
    <xf numFmtId="185" fontId="2" fillId="0" borderId="63" xfId="0" applyNumberFormat="1" applyFont="1" applyBorder="1" applyAlignment="1">
      <alignment horizontal="left"/>
    </xf>
    <xf numFmtId="185" fontId="2" fillId="0" borderId="50" xfId="0" applyNumberFormat="1" applyFont="1" applyBorder="1" applyAlignment="1">
      <alignment horizontal="left"/>
    </xf>
    <xf numFmtId="188" fontId="1" fillId="0" borderId="52" xfId="0" applyNumberFormat="1" applyFont="1" applyBorder="1" applyAlignment="1">
      <alignment wrapText="1"/>
    </xf>
    <xf numFmtId="188" fontId="1" fillId="0" borderId="50" xfId="0" applyNumberFormat="1" applyFont="1" applyBorder="1" applyAlignment="1">
      <alignment wrapText="1"/>
    </xf>
    <xf numFmtId="188" fontId="1" fillId="0" borderId="77" xfId="59" applyNumberFormat="1" applyFont="1" applyBorder="1" applyAlignment="1">
      <alignment horizontal="center"/>
    </xf>
    <xf numFmtId="1" fontId="2" fillId="0" borderId="56" xfId="0" applyNumberFormat="1" applyFont="1" applyBorder="1" applyAlignment="1">
      <alignment horizontal="center"/>
    </xf>
    <xf numFmtId="185" fontId="2" fillId="0" borderId="63" xfId="0" applyNumberFormat="1" applyFont="1" applyBorder="1" applyAlignment="1">
      <alignment horizontal="center"/>
    </xf>
    <xf numFmtId="1" fontId="1" fillId="0" borderId="56" xfId="0" applyNumberFormat="1" applyFont="1" applyBorder="1" applyAlignment="1">
      <alignment horizontal="center"/>
    </xf>
    <xf numFmtId="188" fontId="1" fillId="0" borderId="66" xfId="59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85" fontId="1" fillId="0" borderId="28" xfId="0" applyNumberFormat="1" applyFont="1" applyBorder="1" applyAlignment="1">
      <alignment/>
    </xf>
    <xf numFmtId="0" fontId="1" fillId="0" borderId="51" xfId="0" applyFont="1" applyBorder="1" applyAlignment="1">
      <alignment horizontal="center"/>
    </xf>
    <xf numFmtId="185" fontId="1" fillId="0" borderId="77" xfId="0" applyNumberFormat="1" applyFont="1" applyBorder="1" applyAlignment="1">
      <alignment/>
    </xf>
    <xf numFmtId="0" fontId="2" fillId="0" borderId="56" xfId="0" applyFont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/>
    </xf>
    <xf numFmtId="1" fontId="2" fillId="0" borderId="78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1" fontId="1" fillId="0" borderId="11" xfId="0" applyNumberFormat="1" applyFont="1" applyBorder="1" applyAlignment="1">
      <alignment/>
    </xf>
    <xf numFmtId="0" fontId="2" fillId="0" borderId="34" xfId="0" applyFont="1" applyBorder="1" applyAlignment="1">
      <alignment/>
    </xf>
    <xf numFmtId="1" fontId="1" fillId="0" borderId="58" xfId="0" applyNumberFormat="1" applyFont="1" applyBorder="1" applyAlignment="1">
      <alignment/>
    </xf>
    <xf numFmtId="1" fontId="1" fillId="0" borderId="59" xfId="0" applyNumberFormat="1" applyFont="1" applyBorder="1" applyAlignment="1">
      <alignment/>
    </xf>
    <xf numFmtId="0" fontId="5" fillId="0" borderId="40" xfId="0" applyFont="1" applyBorder="1" applyAlignment="1">
      <alignment/>
    </xf>
    <xf numFmtId="1" fontId="2" fillId="0" borderId="59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75" xfId="0" applyFont="1" applyBorder="1" applyAlignment="1">
      <alignment/>
    </xf>
    <xf numFmtId="0" fontId="0" fillId="0" borderId="33" xfId="0" applyBorder="1" applyAlignment="1">
      <alignment horizontal="left"/>
    </xf>
    <xf numFmtId="0" fontId="3" fillId="0" borderId="5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185" fontId="2" fillId="0" borderId="0" xfId="0" applyNumberFormat="1" applyFont="1" applyBorder="1" applyAlignment="1">
      <alignment horizontal="left"/>
    </xf>
    <xf numFmtId="0" fontId="1" fillId="0" borderId="79" xfId="0" applyFont="1" applyBorder="1" applyAlignment="1">
      <alignment horizontal="center"/>
    </xf>
    <xf numFmtId="0" fontId="1" fillId="0" borderId="7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80" xfId="0" applyFont="1" applyBorder="1" applyAlignment="1">
      <alignment/>
    </xf>
    <xf numFmtId="185" fontId="1" fillId="0" borderId="52" xfId="0" applyNumberFormat="1" applyFont="1" applyBorder="1" applyAlignment="1">
      <alignment/>
    </xf>
    <xf numFmtId="185" fontId="1" fillId="0" borderId="52" xfId="0" applyNumberFormat="1" applyFont="1" applyBorder="1" applyAlignment="1">
      <alignment/>
    </xf>
    <xf numFmtId="185" fontId="1" fillId="0" borderId="43" xfId="0" applyNumberFormat="1" applyFont="1" applyBorder="1" applyAlignment="1">
      <alignment/>
    </xf>
    <xf numFmtId="188" fontId="1" fillId="0" borderId="18" xfId="59" applyNumberFormat="1" applyFont="1" applyBorder="1" applyAlignment="1">
      <alignment horizontal="center"/>
    </xf>
    <xf numFmtId="0" fontId="4" fillId="0" borderId="79" xfId="0" applyFont="1" applyBorder="1" applyAlignment="1">
      <alignment/>
    </xf>
    <xf numFmtId="185" fontId="1" fillId="0" borderId="23" xfId="0" applyNumberFormat="1" applyFont="1" applyBorder="1" applyAlignment="1">
      <alignment/>
    </xf>
    <xf numFmtId="185" fontId="1" fillId="0" borderId="23" xfId="0" applyNumberFormat="1" applyFont="1" applyBorder="1" applyAlignment="1">
      <alignment/>
    </xf>
    <xf numFmtId="185" fontId="1" fillId="0" borderId="22" xfId="0" applyNumberFormat="1" applyFont="1" applyBorder="1" applyAlignment="1">
      <alignment/>
    </xf>
    <xf numFmtId="185" fontId="1" fillId="0" borderId="62" xfId="0" applyNumberFormat="1" applyFont="1" applyBorder="1" applyAlignment="1">
      <alignment/>
    </xf>
    <xf numFmtId="1" fontId="2" fillId="0" borderId="63" xfId="0" applyNumberFormat="1" applyFont="1" applyBorder="1" applyAlignment="1">
      <alignment horizontal="center"/>
    </xf>
    <xf numFmtId="185" fontId="1" fillId="0" borderId="50" xfId="0" applyNumberFormat="1" applyFont="1" applyBorder="1" applyAlignment="1">
      <alignment horizontal="center"/>
    </xf>
    <xf numFmtId="185" fontId="1" fillId="0" borderId="50" xfId="0" applyNumberFormat="1" applyFont="1" applyBorder="1" applyAlignment="1">
      <alignment horizontal="center"/>
    </xf>
    <xf numFmtId="169" fontId="3" fillId="0" borderId="70" xfId="0" applyNumberFormat="1" applyFont="1" applyBorder="1" applyAlignment="1">
      <alignment/>
    </xf>
    <xf numFmtId="188" fontId="1" fillId="0" borderId="57" xfId="59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88" fontId="1" fillId="0" borderId="61" xfId="0" applyNumberFormat="1" applyFont="1" applyBorder="1" applyAlignment="1">
      <alignment horizontal="center"/>
    </xf>
    <xf numFmtId="188" fontId="1" fillId="0" borderId="62" xfId="0" applyNumberFormat="1" applyFont="1" applyBorder="1" applyAlignment="1">
      <alignment horizontal="center"/>
    </xf>
    <xf numFmtId="188" fontId="1" fillId="0" borderId="75" xfId="0" applyNumberFormat="1" applyFont="1" applyBorder="1" applyAlignment="1">
      <alignment horizontal="center"/>
    </xf>
    <xf numFmtId="188" fontId="1" fillId="0" borderId="77" xfId="0" applyNumberFormat="1" applyFont="1" applyBorder="1" applyAlignment="1">
      <alignment horizontal="center"/>
    </xf>
    <xf numFmtId="188" fontId="1" fillId="0" borderId="18" xfId="0" applyNumberFormat="1" applyFont="1" applyBorder="1" applyAlignment="1">
      <alignment horizontal="center"/>
    </xf>
    <xf numFmtId="188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44" xfId="0" applyFont="1" applyBorder="1" applyAlignment="1">
      <alignment/>
    </xf>
    <xf numFmtId="0" fontId="1" fillId="0" borderId="51" xfId="0" applyFont="1" applyBorder="1" applyAlignment="1">
      <alignment horizontal="center"/>
    </xf>
    <xf numFmtId="188" fontId="4" fillId="0" borderId="17" xfId="59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1" fontId="2" fillId="0" borderId="1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37" xfId="0" applyFont="1" applyBorder="1" applyAlignment="1">
      <alignment/>
    </xf>
    <xf numFmtId="1" fontId="1" fillId="0" borderId="53" xfId="0" applyNumberFormat="1" applyFont="1" applyBorder="1" applyAlignment="1">
      <alignment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2" fillId="0" borderId="46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9" fillId="0" borderId="27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82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69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2" fillId="0" borderId="70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0" borderId="46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15" fontId="1" fillId="0" borderId="0" xfId="0" applyNumberFormat="1" applyFont="1" applyAlignment="1">
      <alignment horizontal="left"/>
    </xf>
    <xf numFmtId="0" fontId="9" fillId="0" borderId="0" xfId="0" applyFont="1" applyAlignment="1">
      <alignment horizontal="center" wrapText="1"/>
    </xf>
    <xf numFmtId="0" fontId="3" fillId="0" borderId="82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8.00390625" style="0" customWidth="1"/>
    <col min="3" max="3" width="7.7109375" style="0" customWidth="1"/>
    <col min="4" max="4" width="8.421875" style="0" customWidth="1"/>
    <col min="5" max="5" width="7.28125" style="0" customWidth="1"/>
    <col min="6" max="6" width="6.28125" style="0" customWidth="1"/>
    <col min="7" max="7" width="7.00390625" style="0" customWidth="1"/>
    <col min="8" max="8" width="7.57421875" style="0" customWidth="1"/>
    <col min="9" max="9" width="8.140625" style="0" customWidth="1"/>
    <col min="10" max="10" width="7.8515625" style="0" customWidth="1"/>
    <col min="11" max="11" width="8.57421875" style="0" customWidth="1"/>
    <col min="12" max="12" width="7.421875" style="0" customWidth="1"/>
    <col min="13" max="13" width="6.57421875" style="0" customWidth="1"/>
    <col min="14" max="14" width="7.00390625" style="0" customWidth="1"/>
    <col min="15" max="15" width="7.7109375" style="0" customWidth="1"/>
    <col min="16" max="17" width="7.00390625" style="0" customWidth="1"/>
    <col min="18" max="18" width="10.00390625" style="0" customWidth="1"/>
  </cols>
  <sheetData>
    <row r="1" spans="1:18" ht="12.75">
      <c r="A1" s="124"/>
      <c r="P1" s="405"/>
      <c r="Q1" s="405"/>
      <c r="R1" s="405"/>
    </row>
    <row r="2" spans="1:18" ht="12.75">
      <c r="A2" s="78"/>
      <c r="B2" s="78"/>
      <c r="C2" s="78"/>
      <c r="D2" s="195" t="s">
        <v>55</v>
      </c>
      <c r="E2" s="195"/>
      <c r="F2" s="195"/>
      <c r="G2" s="195"/>
      <c r="H2" s="195"/>
      <c r="I2" s="195"/>
      <c r="J2" s="195"/>
      <c r="K2" s="195"/>
      <c r="L2" s="195"/>
      <c r="M2" s="195"/>
      <c r="N2" s="78"/>
      <c r="O2" s="78"/>
      <c r="P2" s="78"/>
      <c r="Q2" s="78"/>
      <c r="R2" s="78"/>
    </row>
    <row r="3" spans="1:18" ht="12.75">
      <c r="A3" s="78"/>
      <c r="B3" s="78"/>
      <c r="C3" s="78"/>
      <c r="D3" s="195" t="s">
        <v>71</v>
      </c>
      <c r="E3" s="195"/>
      <c r="F3" s="195"/>
      <c r="G3" s="195"/>
      <c r="H3" s="195"/>
      <c r="I3" s="195"/>
      <c r="J3" s="195"/>
      <c r="K3" s="195"/>
      <c r="L3" s="195"/>
      <c r="M3" s="195"/>
      <c r="N3" s="78"/>
      <c r="O3" s="78"/>
      <c r="P3" s="78"/>
      <c r="Q3" s="78"/>
      <c r="R3" s="78"/>
    </row>
    <row r="4" spans="1:18" ht="13.5" thickBot="1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.75" customHeight="1" thickBot="1">
      <c r="A5" s="6"/>
      <c r="B5" s="402" t="s">
        <v>10</v>
      </c>
      <c r="C5" s="403"/>
      <c r="D5" s="403"/>
      <c r="E5" s="403"/>
      <c r="F5" s="403"/>
      <c r="G5" s="403"/>
      <c r="H5" s="404"/>
      <c r="I5" s="403" t="s">
        <v>11</v>
      </c>
      <c r="J5" s="403"/>
      <c r="K5" s="403"/>
      <c r="L5" s="403"/>
      <c r="M5" s="403"/>
      <c r="N5" s="403"/>
      <c r="O5" s="404"/>
      <c r="P5" s="88" t="s">
        <v>13</v>
      </c>
      <c r="Q5" s="392" t="s">
        <v>13</v>
      </c>
      <c r="R5" s="21" t="s">
        <v>8</v>
      </c>
    </row>
    <row r="6" spans="1:18" ht="18" customHeight="1">
      <c r="A6" s="179" t="s">
        <v>0</v>
      </c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1" t="s">
        <v>12</v>
      </c>
      <c r="I6" s="8" t="s">
        <v>1</v>
      </c>
      <c r="J6" s="9" t="s">
        <v>2</v>
      </c>
      <c r="K6" s="7" t="s">
        <v>3</v>
      </c>
      <c r="L6" s="9" t="s">
        <v>4</v>
      </c>
      <c r="M6" s="9" t="s">
        <v>5</v>
      </c>
      <c r="N6" s="9" t="s">
        <v>6</v>
      </c>
      <c r="O6" s="115" t="s">
        <v>12</v>
      </c>
      <c r="P6" s="93" t="s">
        <v>6</v>
      </c>
      <c r="Q6" s="393" t="s">
        <v>6</v>
      </c>
      <c r="R6" s="385" t="s">
        <v>9</v>
      </c>
    </row>
    <row r="7" spans="1:18" ht="18" customHeight="1" thickBot="1">
      <c r="A7" s="25"/>
      <c r="B7" s="145"/>
      <c r="C7" s="143"/>
      <c r="D7" s="143"/>
      <c r="E7" s="143"/>
      <c r="F7" s="143"/>
      <c r="G7" s="143"/>
      <c r="H7" s="24"/>
      <c r="I7" s="145"/>
      <c r="J7" s="143"/>
      <c r="K7" s="146"/>
      <c r="L7" s="143"/>
      <c r="M7" s="143"/>
      <c r="N7" s="143"/>
      <c r="O7" s="144"/>
      <c r="P7" s="93">
        <v>2012</v>
      </c>
      <c r="Q7" s="168">
        <v>2011</v>
      </c>
      <c r="R7" s="169"/>
    </row>
    <row r="8" spans="1:20" ht="15.75" customHeight="1">
      <c r="A8" s="54" t="s">
        <v>23</v>
      </c>
      <c r="B8" s="68">
        <v>4436</v>
      </c>
      <c r="C8" s="83">
        <v>2664</v>
      </c>
      <c r="D8" s="69">
        <v>2877</v>
      </c>
      <c r="E8" s="69">
        <v>3989</v>
      </c>
      <c r="F8" s="69">
        <v>2466</v>
      </c>
      <c r="G8" s="69">
        <f aca="true" t="shared" si="0" ref="G8:G13">SUM(B8:F8)</f>
        <v>16432</v>
      </c>
      <c r="H8" s="153">
        <f aca="true" t="shared" si="1" ref="H8:H13">+G8/P8</f>
        <v>0.5090300796133949</v>
      </c>
      <c r="I8" s="68">
        <v>3800</v>
      </c>
      <c r="J8" s="69">
        <v>2351</v>
      </c>
      <c r="K8" s="69">
        <v>3874</v>
      </c>
      <c r="L8" s="69">
        <v>3089</v>
      </c>
      <c r="M8" s="69">
        <v>2735</v>
      </c>
      <c r="N8" s="69">
        <f aca="true" t="shared" si="2" ref="N8:N13">SUM(I8:M8)</f>
        <v>15849</v>
      </c>
      <c r="O8" s="153">
        <f aca="true" t="shared" si="3" ref="O8:O13">+N8/P8</f>
        <v>0.49096992038660514</v>
      </c>
      <c r="P8" s="83">
        <f aca="true" t="shared" si="4" ref="P8:P13">+G8+N8</f>
        <v>32281</v>
      </c>
      <c r="Q8" s="69">
        <v>26664</v>
      </c>
      <c r="R8" s="386">
        <f aca="true" t="shared" si="5" ref="R8:R13">+(P8/Q8)-1</f>
        <v>0.2106585658565856</v>
      </c>
      <c r="T8" s="49"/>
    </row>
    <row r="9" spans="1:20" ht="15.75" customHeight="1">
      <c r="A9" s="55" t="s">
        <v>24</v>
      </c>
      <c r="B9" s="70">
        <v>4512</v>
      </c>
      <c r="C9" s="84">
        <v>2699</v>
      </c>
      <c r="D9" s="71">
        <v>2930</v>
      </c>
      <c r="E9" s="71">
        <v>4169</v>
      </c>
      <c r="F9" s="71">
        <v>2532</v>
      </c>
      <c r="G9" s="73">
        <f t="shared" si="0"/>
        <v>16842</v>
      </c>
      <c r="H9" s="118">
        <f t="shared" si="1"/>
        <v>0.5215694775634078</v>
      </c>
      <c r="I9" s="70">
        <v>3525</v>
      </c>
      <c r="J9" s="71">
        <v>2235</v>
      </c>
      <c r="K9" s="71">
        <v>3877</v>
      </c>
      <c r="L9" s="71">
        <v>3055</v>
      </c>
      <c r="M9" s="71">
        <v>2757</v>
      </c>
      <c r="N9" s="73">
        <f t="shared" si="2"/>
        <v>15449</v>
      </c>
      <c r="O9" s="118">
        <f t="shared" si="3"/>
        <v>0.47843052243659223</v>
      </c>
      <c r="P9" s="94">
        <f t="shared" si="4"/>
        <v>32291</v>
      </c>
      <c r="Q9" s="71">
        <v>26506</v>
      </c>
      <c r="R9" s="387">
        <f t="shared" si="5"/>
        <v>0.21825247113861002</v>
      </c>
      <c r="T9" s="49"/>
    </row>
    <row r="10" spans="1:20" ht="15.75" customHeight="1">
      <c r="A10" s="55" t="s">
        <v>25</v>
      </c>
      <c r="B10" s="70">
        <v>4710</v>
      </c>
      <c r="C10" s="84">
        <v>2688</v>
      </c>
      <c r="D10" s="71">
        <v>2930</v>
      </c>
      <c r="E10" s="71">
        <v>4184</v>
      </c>
      <c r="F10" s="71">
        <v>2348</v>
      </c>
      <c r="G10" s="73">
        <f t="shared" si="0"/>
        <v>16860</v>
      </c>
      <c r="H10" s="118">
        <f t="shared" si="1"/>
        <v>0.5302553780349729</v>
      </c>
      <c r="I10" s="70">
        <v>3611</v>
      </c>
      <c r="J10" s="71">
        <v>2104</v>
      </c>
      <c r="K10" s="71">
        <v>3781</v>
      </c>
      <c r="L10" s="71">
        <v>3043</v>
      </c>
      <c r="M10" s="71">
        <v>2397</v>
      </c>
      <c r="N10" s="73">
        <f t="shared" si="2"/>
        <v>14936</v>
      </c>
      <c r="O10" s="118">
        <f t="shared" si="3"/>
        <v>0.46974462196502703</v>
      </c>
      <c r="P10" s="94">
        <f t="shared" si="4"/>
        <v>31796</v>
      </c>
      <c r="Q10" s="71">
        <v>25390</v>
      </c>
      <c r="R10" s="387">
        <f t="shared" si="5"/>
        <v>0.25230405671524214</v>
      </c>
      <c r="T10" s="49"/>
    </row>
    <row r="11" spans="1:20" ht="15.75" customHeight="1">
      <c r="A11" s="55" t="s">
        <v>26</v>
      </c>
      <c r="B11" s="70">
        <v>4754</v>
      </c>
      <c r="C11" s="84">
        <v>2578</v>
      </c>
      <c r="D11" s="71">
        <v>1818</v>
      </c>
      <c r="E11" s="71">
        <v>4002</v>
      </c>
      <c r="F11" s="71">
        <v>1903</v>
      </c>
      <c r="G11" s="73">
        <f t="shared" si="0"/>
        <v>15055</v>
      </c>
      <c r="H11" s="118">
        <f t="shared" si="1"/>
        <v>0.5395863947528763</v>
      </c>
      <c r="I11" s="72">
        <v>3864</v>
      </c>
      <c r="J11" s="73">
        <v>2018</v>
      </c>
      <c r="K11" s="73">
        <v>2389</v>
      </c>
      <c r="L11" s="73">
        <v>2922</v>
      </c>
      <c r="M11" s="73">
        <v>1653</v>
      </c>
      <c r="N11" s="73">
        <f t="shared" si="2"/>
        <v>12846</v>
      </c>
      <c r="O11" s="118">
        <f t="shared" si="3"/>
        <v>0.46041360524712377</v>
      </c>
      <c r="P11" s="94">
        <f t="shared" si="4"/>
        <v>27901</v>
      </c>
      <c r="Q11" s="73">
        <v>21153</v>
      </c>
      <c r="R11" s="387">
        <f t="shared" si="5"/>
        <v>0.31900912400132375</v>
      </c>
      <c r="T11" s="49"/>
    </row>
    <row r="12" spans="1:20" ht="15.75" customHeight="1">
      <c r="A12" s="54" t="s">
        <v>27</v>
      </c>
      <c r="B12" s="72">
        <v>4628</v>
      </c>
      <c r="C12" s="94">
        <v>2338</v>
      </c>
      <c r="D12" s="73">
        <v>1129</v>
      </c>
      <c r="E12" s="73">
        <v>3881</v>
      </c>
      <c r="F12" s="73">
        <v>1615</v>
      </c>
      <c r="G12" s="73">
        <f t="shared" si="0"/>
        <v>13591</v>
      </c>
      <c r="H12" s="118">
        <f t="shared" si="1"/>
        <v>0.5544631201044387</v>
      </c>
      <c r="I12" s="72">
        <v>3743</v>
      </c>
      <c r="J12" s="73">
        <v>1750</v>
      </c>
      <c r="K12" s="73">
        <v>1172</v>
      </c>
      <c r="L12" s="73">
        <v>2956</v>
      </c>
      <c r="M12" s="73">
        <v>1300</v>
      </c>
      <c r="N12" s="73">
        <f t="shared" si="2"/>
        <v>10921</v>
      </c>
      <c r="O12" s="118">
        <f t="shared" si="3"/>
        <v>0.44553687989556134</v>
      </c>
      <c r="P12" s="94">
        <f t="shared" si="4"/>
        <v>24512</v>
      </c>
      <c r="Q12" s="73">
        <v>18627</v>
      </c>
      <c r="R12" s="388">
        <f t="shared" si="5"/>
        <v>0.31593922800236207</v>
      </c>
      <c r="T12" s="49"/>
    </row>
    <row r="13" spans="1:20" ht="15.75" customHeight="1" thickBot="1">
      <c r="A13" s="56" t="s">
        <v>28</v>
      </c>
      <c r="B13" s="48">
        <v>4456</v>
      </c>
      <c r="C13" s="85">
        <v>2181</v>
      </c>
      <c r="D13" s="47">
        <v>846</v>
      </c>
      <c r="E13" s="47">
        <v>3616</v>
      </c>
      <c r="F13" s="47">
        <v>1318</v>
      </c>
      <c r="G13" s="47">
        <f t="shared" si="0"/>
        <v>12417</v>
      </c>
      <c r="H13" s="147">
        <f t="shared" si="1"/>
        <v>0.5154420921544209</v>
      </c>
      <c r="I13" s="48">
        <v>4421</v>
      </c>
      <c r="J13" s="47">
        <v>1916</v>
      </c>
      <c r="K13" s="47">
        <v>689</v>
      </c>
      <c r="L13" s="47">
        <v>3363</v>
      </c>
      <c r="M13" s="47">
        <v>1284</v>
      </c>
      <c r="N13" s="47">
        <f t="shared" si="2"/>
        <v>11673</v>
      </c>
      <c r="O13" s="119">
        <f t="shared" si="3"/>
        <v>0.48455790784557906</v>
      </c>
      <c r="P13" s="85">
        <f t="shared" si="4"/>
        <v>24090</v>
      </c>
      <c r="Q13" s="73">
        <v>19276</v>
      </c>
      <c r="R13" s="389">
        <f t="shared" si="5"/>
        <v>0.24974061008507986</v>
      </c>
      <c r="T13" s="49"/>
    </row>
    <row r="14" spans="1:20" ht="15.75" customHeight="1">
      <c r="A14" s="406" t="s">
        <v>50</v>
      </c>
      <c r="B14" s="59"/>
      <c r="C14" s="60"/>
      <c r="D14" s="60"/>
      <c r="E14" s="60"/>
      <c r="F14" s="60"/>
      <c r="G14" s="60"/>
      <c r="H14" s="148"/>
      <c r="I14" s="59"/>
      <c r="J14" s="60"/>
      <c r="K14" s="60"/>
      <c r="L14" s="60"/>
      <c r="M14" s="149"/>
      <c r="N14" s="149"/>
      <c r="O14" s="116"/>
      <c r="P14" s="86"/>
      <c r="Q14" s="60"/>
      <c r="R14" s="151"/>
      <c r="T14" s="49"/>
    </row>
    <row r="15" spans="1:20" ht="19.5" customHeight="1" thickBot="1">
      <c r="A15" s="407"/>
      <c r="B15" s="61">
        <f aca="true" t="shared" si="6" ref="B15:G15">AVERAGE(B8:B13)</f>
        <v>4582.666666666667</v>
      </c>
      <c r="C15" s="62">
        <f t="shared" si="6"/>
        <v>2524.6666666666665</v>
      </c>
      <c r="D15" s="62">
        <f t="shared" si="6"/>
        <v>2088.3333333333335</v>
      </c>
      <c r="E15" s="62">
        <f t="shared" si="6"/>
        <v>3973.5</v>
      </c>
      <c r="F15" s="62">
        <f t="shared" si="6"/>
        <v>2030.3333333333333</v>
      </c>
      <c r="G15" s="62">
        <f t="shared" si="6"/>
        <v>15199.5</v>
      </c>
      <c r="H15" s="92">
        <f aca="true" t="shared" si="7" ref="H15:H25">+G15/P15</f>
        <v>0.5275436597231462</v>
      </c>
      <c r="I15" s="61">
        <f aca="true" t="shared" si="8" ref="I15:N15">AVERAGE(I8:I13)</f>
        <v>3827.3333333333335</v>
      </c>
      <c r="J15" s="62">
        <f t="shared" si="8"/>
        <v>2062.3333333333335</v>
      </c>
      <c r="K15" s="62">
        <f t="shared" si="8"/>
        <v>2630.3333333333335</v>
      </c>
      <c r="L15" s="62">
        <f t="shared" si="8"/>
        <v>3071.3333333333335</v>
      </c>
      <c r="M15" s="150">
        <f t="shared" si="8"/>
        <v>2021</v>
      </c>
      <c r="N15" s="150">
        <f t="shared" si="8"/>
        <v>13612.333333333334</v>
      </c>
      <c r="O15" s="120">
        <f aca="true" t="shared" si="9" ref="O15:O25">+N15/P15</f>
        <v>0.4724563402768539</v>
      </c>
      <c r="P15" s="82">
        <f>AVERAGE(P8:P13)</f>
        <v>28811.833333333332</v>
      </c>
      <c r="Q15" s="62">
        <f>AVERAGE(Q8:Q13)</f>
        <v>22936</v>
      </c>
      <c r="R15" s="152">
        <f aca="true" t="shared" si="10" ref="R15:R25">+(P15/Q15)-1</f>
        <v>0.25618387396814324</v>
      </c>
      <c r="S15" s="14"/>
      <c r="T15" s="49"/>
    </row>
    <row r="16" spans="1:20" ht="15.75" customHeight="1">
      <c r="A16" s="42" t="s">
        <v>29</v>
      </c>
      <c r="B16" s="72">
        <v>4521</v>
      </c>
      <c r="C16" s="94">
        <v>2134</v>
      </c>
      <c r="D16" s="73">
        <v>846</v>
      </c>
      <c r="E16" s="73">
        <v>3556</v>
      </c>
      <c r="F16" s="73">
        <v>1265</v>
      </c>
      <c r="G16" s="69">
        <f aca="true" t="shared" si="11" ref="G16:G21">B16+C16+D16+E16+F16</f>
        <v>12322</v>
      </c>
      <c r="H16" s="118">
        <f t="shared" si="7"/>
        <v>0.48513721012638295</v>
      </c>
      <c r="I16" s="72">
        <v>5023</v>
      </c>
      <c r="J16" s="73">
        <v>2145</v>
      </c>
      <c r="K16" s="73">
        <v>685</v>
      </c>
      <c r="L16" s="73">
        <v>3865</v>
      </c>
      <c r="M16" s="73">
        <v>1359</v>
      </c>
      <c r="N16" s="69">
        <f aca="true" t="shared" si="12" ref="N16:N21">I16+J16+K16+L16+M16</f>
        <v>13077</v>
      </c>
      <c r="O16" s="118">
        <f t="shared" si="9"/>
        <v>0.5148627898736171</v>
      </c>
      <c r="P16" s="85">
        <f aca="true" t="shared" si="13" ref="P16:P21">G16+N16</f>
        <v>25399</v>
      </c>
      <c r="Q16" s="73">
        <v>20024</v>
      </c>
      <c r="R16" s="388">
        <f t="shared" si="10"/>
        <v>0.2684278865361567</v>
      </c>
      <c r="T16" s="49"/>
    </row>
    <row r="17" spans="1:20" ht="15.75" customHeight="1">
      <c r="A17" s="55" t="s">
        <v>7</v>
      </c>
      <c r="B17" s="72">
        <v>4361</v>
      </c>
      <c r="C17" s="94">
        <v>2058</v>
      </c>
      <c r="D17" s="73">
        <v>790</v>
      </c>
      <c r="E17" s="73">
        <v>3386</v>
      </c>
      <c r="F17" s="73">
        <v>1255</v>
      </c>
      <c r="G17" s="73">
        <f t="shared" si="11"/>
        <v>11850</v>
      </c>
      <c r="H17" s="118">
        <f t="shared" si="7"/>
        <v>0.4765543312153141</v>
      </c>
      <c r="I17" s="394">
        <v>5069</v>
      </c>
      <c r="J17" s="87">
        <v>2086</v>
      </c>
      <c r="K17" s="87">
        <v>667</v>
      </c>
      <c r="L17" s="87">
        <v>3829</v>
      </c>
      <c r="M17" s="87">
        <v>1365</v>
      </c>
      <c r="N17" s="73">
        <f t="shared" si="12"/>
        <v>13016</v>
      </c>
      <c r="O17" s="118">
        <f t="shared" si="9"/>
        <v>0.5234456687846859</v>
      </c>
      <c r="P17" s="85">
        <f t="shared" si="13"/>
        <v>24866</v>
      </c>
      <c r="Q17" s="73">
        <v>20501</v>
      </c>
      <c r="R17" s="389">
        <f t="shared" si="10"/>
        <v>0.21291644310033653</v>
      </c>
      <c r="T17" s="33"/>
    </row>
    <row r="18" spans="1:18" ht="15.75" customHeight="1">
      <c r="A18" s="55" t="s">
        <v>30</v>
      </c>
      <c r="B18" s="70">
        <v>4490</v>
      </c>
      <c r="C18" s="84">
        <v>2066</v>
      </c>
      <c r="D18" s="71">
        <v>873</v>
      </c>
      <c r="E18" s="71">
        <v>3488</v>
      </c>
      <c r="F18" s="71">
        <v>1260</v>
      </c>
      <c r="G18" s="73">
        <f t="shared" si="11"/>
        <v>12177</v>
      </c>
      <c r="H18" s="118">
        <f t="shared" si="7"/>
        <v>0.4887809577329105</v>
      </c>
      <c r="I18" s="70">
        <v>4779</v>
      </c>
      <c r="J18" s="71">
        <v>2102</v>
      </c>
      <c r="K18" s="71">
        <v>678</v>
      </c>
      <c r="L18" s="71">
        <v>3831</v>
      </c>
      <c r="M18" s="71">
        <v>1346</v>
      </c>
      <c r="N18" s="73">
        <f t="shared" si="12"/>
        <v>12736</v>
      </c>
      <c r="O18" s="118">
        <f t="shared" si="9"/>
        <v>0.5112190422670895</v>
      </c>
      <c r="P18" s="85">
        <f t="shared" si="13"/>
        <v>24913</v>
      </c>
      <c r="Q18" s="71">
        <v>20171</v>
      </c>
      <c r="R18" s="388">
        <f t="shared" si="10"/>
        <v>0.2350899806653115</v>
      </c>
    </row>
    <row r="19" spans="1:18" ht="15.75" customHeight="1">
      <c r="A19" s="55" t="s">
        <v>31</v>
      </c>
      <c r="B19" s="70">
        <v>4591</v>
      </c>
      <c r="C19" s="84">
        <v>2068</v>
      </c>
      <c r="D19" s="71">
        <v>1007</v>
      </c>
      <c r="E19" s="71">
        <v>3493</v>
      </c>
      <c r="F19" s="71">
        <v>1217</v>
      </c>
      <c r="G19" s="73">
        <f t="shared" si="11"/>
        <v>12376</v>
      </c>
      <c r="H19" s="118">
        <f t="shared" si="7"/>
        <v>0.5390948294637801</v>
      </c>
      <c r="I19" s="70">
        <v>3974</v>
      </c>
      <c r="J19" s="71">
        <v>1687</v>
      </c>
      <c r="K19" s="71">
        <v>678</v>
      </c>
      <c r="L19" s="71">
        <v>3103</v>
      </c>
      <c r="M19" s="71">
        <v>1139</v>
      </c>
      <c r="N19" s="73">
        <f t="shared" si="12"/>
        <v>10581</v>
      </c>
      <c r="O19" s="118">
        <f t="shared" si="9"/>
        <v>0.4609051705362199</v>
      </c>
      <c r="P19" s="85">
        <f t="shared" si="13"/>
        <v>22957</v>
      </c>
      <c r="Q19" s="73">
        <v>18540</v>
      </c>
      <c r="R19" s="388">
        <f t="shared" si="10"/>
        <v>0.2382416396979503</v>
      </c>
    </row>
    <row r="20" spans="1:18" ht="15.75" customHeight="1">
      <c r="A20" s="55" t="s">
        <v>32</v>
      </c>
      <c r="B20" s="70">
        <v>4607</v>
      </c>
      <c r="C20" s="84">
        <v>2450</v>
      </c>
      <c r="D20" s="71">
        <v>2738</v>
      </c>
      <c r="E20" s="71">
        <v>3612</v>
      </c>
      <c r="F20" s="71">
        <v>1807</v>
      </c>
      <c r="G20" s="73">
        <f t="shared" si="11"/>
        <v>15214</v>
      </c>
      <c r="H20" s="118">
        <f t="shared" si="7"/>
        <v>0.5176062327765114</v>
      </c>
      <c r="I20" s="70">
        <v>3757</v>
      </c>
      <c r="J20" s="71">
        <v>2005</v>
      </c>
      <c r="K20" s="71">
        <v>3230</v>
      </c>
      <c r="L20" s="71">
        <v>3048</v>
      </c>
      <c r="M20" s="71">
        <v>2139</v>
      </c>
      <c r="N20" s="71">
        <f t="shared" si="12"/>
        <v>14179</v>
      </c>
      <c r="O20" s="117">
        <f t="shared" si="9"/>
        <v>0.4823937672234886</v>
      </c>
      <c r="P20" s="84">
        <f t="shared" si="13"/>
        <v>29393</v>
      </c>
      <c r="Q20" s="73">
        <v>24943</v>
      </c>
      <c r="R20" s="387">
        <f t="shared" si="10"/>
        <v>0.17840676742973982</v>
      </c>
    </row>
    <row r="21" spans="1:18" ht="15.75" customHeight="1" thickBot="1">
      <c r="A21" s="56" t="s">
        <v>33</v>
      </c>
      <c r="B21" s="48">
        <v>4930</v>
      </c>
      <c r="C21" s="85">
        <v>2639</v>
      </c>
      <c r="D21" s="47">
        <v>3164</v>
      </c>
      <c r="E21" s="47">
        <v>4049</v>
      </c>
      <c r="F21" s="47">
        <v>2401</v>
      </c>
      <c r="G21" s="87">
        <f t="shared" si="11"/>
        <v>17183</v>
      </c>
      <c r="H21" s="382">
        <f t="shared" si="7"/>
        <v>0.514861868520405</v>
      </c>
      <c r="I21" s="48">
        <v>3910</v>
      </c>
      <c r="J21" s="85">
        <v>2238</v>
      </c>
      <c r="K21" s="47">
        <v>3957</v>
      </c>
      <c r="L21" s="47">
        <v>3192</v>
      </c>
      <c r="M21" s="47">
        <v>2894</v>
      </c>
      <c r="N21" s="47">
        <f t="shared" si="12"/>
        <v>16191</v>
      </c>
      <c r="O21" s="119">
        <f t="shared" si="9"/>
        <v>0.4851381314795949</v>
      </c>
      <c r="P21" s="85">
        <f t="shared" si="13"/>
        <v>33374</v>
      </c>
      <c r="Q21" s="87">
        <v>29034</v>
      </c>
      <c r="R21" s="390">
        <f t="shared" si="10"/>
        <v>0.14947992009368316</v>
      </c>
    </row>
    <row r="22" spans="1:18" ht="15.75" customHeight="1">
      <c r="A22" s="406" t="s">
        <v>48</v>
      </c>
      <c r="B22" s="76"/>
      <c r="C22" s="77"/>
      <c r="D22" s="77"/>
      <c r="E22" s="77"/>
      <c r="F22" s="77"/>
      <c r="G22" s="80"/>
      <c r="H22" s="81"/>
      <c r="I22" s="76"/>
      <c r="J22" s="77"/>
      <c r="K22" s="77"/>
      <c r="L22" s="77"/>
      <c r="M22" s="77"/>
      <c r="N22" s="396"/>
      <c r="O22" s="148"/>
      <c r="P22" s="80"/>
      <c r="Q22" s="77"/>
      <c r="R22" s="151"/>
    </row>
    <row r="23" spans="1:21" ht="21.75" customHeight="1" thickBot="1">
      <c r="A23" s="407"/>
      <c r="B23" s="61">
        <f aca="true" t="shared" si="14" ref="B23:G23">AVERAGE(B16:B21)</f>
        <v>4583.333333333333</v>
      </c>
      <c r="C23" s="62">
        <f t="shared" si="14"/>
        <v>2235.8333333333335</v>
      </c>
      <c r="D23" s="62">
        <f t="shared" si="14"/>
        <v>1569.6666666666667</v>
      </c>
      <c r="E23" s="62">
        <f t="shared" si="14"/>
        <v>3597.3333333333335</v>
      </c>
      <c r="F23" s="62">
        <f t="shared" si="14"/>
        <v>1534.1666666666667</v>
      </c>
      <c r="G23" s="236">
        <f t="shared" si="14"/>
        <v>13520.333333333334</v>
      </c>
      <c r="H23" s="120">
        <f t="shared" si="7"/>
        <v>0.5041702402704752</v>
      </c>
      <c r="I23" s="61">
        <f aca="true" t="shared" si="15" ref="I23:N23">AVERAGE(I16:I21)</f>
        <v>4418.666666666667</v>
      </c>
      <c r="J23" s="62">
        <f t="shared" si="15"/>
        <v>2043.8333333333333</v>
      </c>
      <c r="K23" s="62">
        <f t="shared" si="15"/>
        <v>1649.1666666666667</v>
      </c>
      <c r="L23" s="62">
        <f t="shared" si="15"/>
        <v>3478</v>
      </c>
      <c r="M23" s="62">
        <f t="shared" si="15"/>
        <v>1707</v>
      </c>
      <c r="N23" s="62">
        <f t="shared" si="15"/>
        <v>13296.666666666666</v>
      </c>
      <c r="O23" s="92">
        <f t="shared" si="9"/>
        <v>0.49582975972952475</v>
      </c>
      <c r="P23" s="236">
        <f>AVERAGE(P16:P21)</f>
        <v>26817</v>
      </c>
      <c r="Q23" s="62">
        <f>AVERAGE(Q16:Q21)</f>
        <v>22202.166666666668</v>
      </c>
      <c r="R23" s="152">
        <f t="shared" si="10"/>
        <v>0.2078550892180191</v>
      </c>
      <c r="S23" s="237"/>
      <c r="T23" s="237"/>
      <c r="U23" s="237"/>
    </row>
    <row r="24" spans="1:18" ht="15.75" customHeight="1">
      <c r="A24" s="406" t="s">
        <v>53</v>
      </c>
      <c r="B24" s="8"/>
      <c r="C24" s="9"/>
      <c r="D24" s="9"/>
      <c r="E24" s="9"/>
      <c r="F24" s="9"/>
      <c r="G24" s="306"/>
      <c r="H24" s="91"/>
      <c r="I24" s="384"/>
      <c r="J24" s="383"/>
      <c r="K24" s="383"/>
      <c r="L24" s="383"/>
      <c r="M24" s="383"/>
      <c r="N24" s="383"/>
      <c r="O24" s="395"/>
      <c r="P24" s="88"/>
      <c r="Q24" s="383"/>
      <c r="R24" s="391"/>
    </row>
    <row r="25" spans="1:19" ht="18.75" customHeight="1" thickBot="1">
      <c r="A25" s="407"/>
      <c r="B25" s="61">
        <f>AVERAGE(B15,B23)</f>
        <v>4583</v>
      </c>
      <c r="C25" s="62">
        <f aca="true" t="shared" si="16" ref="C25:P25">AVERAGE(C15,C23)</f>
        <v>2380.25</v>
      </c>
      <c r="D25" s="62">
        <f t="shared" si="16"/>
        <v>1829</v>
      </c>
      <c r="E25" s="62">
        <f t="shared" si="16"/>
        <v>3785.416666666667</v>
      </c>
      <c r="F25" s="62">
        <f t="shared" si="16"/>
        <v>1782.25</v>
      </c>
      <c r="G25" s="236">
        <f t="shared" si="16"/>
        <v>14359.916666666668</v>
      </c>
      <c r="H25" s="120">
        <f t="shared" si="7"/>
        <v>0.5162760319139057</v>
      </c>
      <c r="I25" s="61">
        <f t="shared" si="16"/>
        <v>4123</v>
      </c>
      <c r="J25" s="62">
        <f t="shared" si="16"/>
        <v>2053.0833333333335</v>
      </c>
      <c r="K25" s="62">
        <f t="shared" si="16"/>
        <v>2139.75</v>
      </c>
      <c r="L25" s="62">
        <f t="shared" si="16"/>
        <v>3274.666666666667</v>
      </c>
      <c r="M25" s="62">
        <f t="shared" si="16"/>
        <v>1864</v>
      </c>
      <c r="N25" s="62">
        <f t="shared" si="16"/>
        <v>13454.5</v>
      </c>
      <c r="O25" s="92">
        <f t="shared" si="9"/>
        <v>0.48372396808609447</v>
      </c>
      <c r="P25" s="236">
        <f t="shared" si="16"/>
        <v>27814.416666666664</v>
      </c>
      <c r="Q25" s="62">
        <f>AVERAGE(Q15,Q23)</f>
        <v>22569.083333333336</v>
      </c>
      <c r="R25" s="152">
        <f t="shared" si="10"/>
        <v>0.23241233398195882</v>
      </c>
      <c r="S25" s="64"/>
    </row>
    <row r="26" spans="1:18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.75">
      <c r="A27" s="52"/>
      <c r="B27" s="2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67"/>
      <c r="O27" s="1"/>
      <c r="P27" s="1"/>
      <c r="Q27" s="1"/>
      <c r="R27" s="1"/>
    </row>
    <row r="28" spans="1:18" ht="12.75">
      <c r="A28" s="1" t="s">
        <v>72</v>
      </c>
      <c r="B28" s="5"/>
      <c r="C28" s="3"/>
      <c r="D28" s="2"/>
      <c r="E28" s="2"/>
      <c r="F28" s="1"/>
      <c r="G28" s="1"/>
      <c r="H28" s="1"/>
      <c r="I28" s="1"/>
      <c r="J28" s="1"/>
      <c r="K28" s="1"/>
      <c r="L28" s="4"/>
      <c r="M28" s="4"/>
      <c r="N28" s="67" t="s">
        <v>36</v>
      </c>
      <c r="O28" s="129"/>
      <c r="P28" s="129"/>
      <c r="Q28" s="129"/>
      <c r="R28" s="67"/>
    </row>
    <row r="29" spans="1:18" ht="12.75">
      <c r="A29" s="167">
        <v>41309</v>
      </c>
      <c r="B29" s="4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67" t="s">
        <v>14</v>
      </c>
      <c r="O29" s="129"/>
      <c r="P29" s="129"/>
      <c r="Q29" s="129"/>
      <c r="R29" s="67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9" ht="12.75" customHeight="1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 t="s">
        <v>35</v>
      </c>
      <c r="N32" s="67"/>
      <c r="O32" s="67"/>
      <c r="P32" s="67"/>
      <c r="Q32" s="63"/>
      <c r="R32" s="63"/>
      <c r="S32" s="63"/>
    </row>
    <row r="33" spans="1:19" ht="12.75" customHeight="1">
      <c r="A33" s="5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67"/>
      <c r="O33" s="67"/>
      <c r="P33" s="67"/>
      <c r="Q33" s="63"/>
      <c r="R33" s="63"/>
      <c r="S33" s="63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4:18" ht="12.75">
      <c r="N39" s="1"/>
      <c r="O39" s="1"/>
      <c r="P39" s="1"/>
      <c r="Q39" s="1"/>
      <c r="R39" s="1"/>
    </row>
  </sheetData>
  <sheetProtection/>
  <mergeCells count="6">
    <mergeCell ref="B5:H5"/>
    <mergeCell ref="I5:O5"/>
    <mergeCell ref="P1:R1"/>
    <mergeCell ref="A14:A15"/>
    <mergeCell ref="A22:A23"/>
    <mergeCell ref="A24:A2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4" max="4" width="9.7109375" style="0" customWidth="1"/>
    <col min="9" max="9" width="8.8515625" style="0" customWidth="1"/>
    <col min="10" max="10" width="9.57421875" style="0" customWidth="1"/>
    <col min="13" max="13" width="8.57421875" style="0" customWidth="1"/>
    <col min="14" max="14" width="10.7109375" style="0" customWidth="1"/>
  </cols>
  <sheetData>
    <row r="1" spans="1:14" ht="12.75">
      <c r="A1" s="124"/>
      <c r="L1" s="405"/>
      <c r="M1" s="405"/>
      <c r="N1" s="405"/>
    </row>
    <row r="2" spans="1:15" ht="12.75">
      <c r="A2" s="408" t="s">
        <v>56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124"/>
    </row>
    <row r="3" spans="1:14" ht="12.75">
      <c r="A3" s="408" t="s">
        <v>74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ht="13.5" thickBot="1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customHeight="1">
      <c r="A5" s="28"/>
      <c r="B5" s="409">
        <v>2011</v>
      </c>
      <c r="C5" s="410"/>
      <c r="D5" s="410"/>
      <c r="E5" s="410"/>
      <c r="F5" s="410"/>
      <c r="G5" s="411"/>
      <c r="H5" s="409">
        <v>2012</v>
      </c>
      <c r="I5" s="410"/>
      <c r="J5" s="410"/>
      <c r="K5" s="410"/>
      <c r="L5" s="410"/>
      <c r="M5" s="411"/>
      <c r="N5" s="133" t="s">
        <v>8</v>
      </c>
    </row>
    <row r="6" spans="1:14" ht="15.75" customHeight="1">
      <c r="A6" s="180" t="s">
        <v>0</v>
      </c>
      <c r="B6" s="112" t="s">
        <v>1</v>
      </c>
      <c r="C6" s="113" t="s">
        <v>2</v>
      </c>
      <c r="D6" s="114" t="s">
        <v>3</v>
      </c>
      <c r="E6" s="113" t="s">
        <v>4</v>
      </c>
      <c r="F6" s="113" t="s">
        <v>5</v>
      </c>
      <c r="G6" s="356" t="s">
        <v>6</v>
      </c>
      <c r="H6" s="112" t="s">
        <v>1</v>
      </c>
      <c r="I6" s="113" t="s">
        <v>2</v>
      </c>
      <c r="J6" s="114" t="s">
        <v>3</v>
      </c>
      <c r="K6" s="113" t="s">
        <v>4</v>
      </c>
      <c r="L6" s="113" t="s">
        <v>5</v>
      </c>
      <c r="M6" s="356" t="s">
        <v>6</v>
      </c>
      <c r="N6" s="134" t="s">
        <v>9</v>
      </c>
    </row>
    <row r="7" spans="1:14" ht="15.75" customHeight="1" thickBot="1">
      <c r="A7" s="31"/>
      <c r="B7" s="31"/>
      <c r="C7" s="32"/>
      <c r="D7" s="26"/>
      <c r="E7" s="32"/>
      <c r="F7" s="32"/>
      <c r="G7" s="357"/>
      <c r="H7" s="31"/>
      <c r="I7" s="32"/>
      <c r="J7" s="26"/>
      <c r="K7" s="32"/>
      <c r="L7" s="32"/>
      <c r="M7" s="357"/>
      <c r="N7" s="135"/>
    </row>
    <row r="8" spans="1:14" ht="15.75" customHeight="1">
      <c r="A8" s="54" t="s">
        <v>23</v>
      </c>
      <c r="B8" s="28">
        <v>6149</v>
      </c>
      <c r="C8" s="29">
        <v>3883</v>
      </c>
      <c r="D8" s="29">
        <v>6156</v>
      </c>
      <c r="E8" s="29">
        <v>5733</v>
      </c>
      <c r="F8" s="89">
        <v>4743</v>
      </c>
      <c r="G8" s="30">
        <f aca="true" t="shared" si="0" ref="G8:G13">SUM(B8:F8)</f>
        <v>26664</v>
      </c>
      <c r="H8" s="398">
        <f>'κατά επαρχία και φύλο το 2012'!B8+'κατά επαρχία και φύλο το 2012'!I8</f>
        <v>8236</v>
      </c>
      <c r="I8" s="160">
        <f>'κατά επαρχία και φύλο το 2012'!C8+'κατά επαρχία και φύλο το 2012'!J8</f>
        <v>5015</v>
      </c>
      <c r="J8" s="160">
        <f>'κατά επαρχία και φύλο το 2012'!D8+'κατά επαρχία και φύλο το 2012'!K8</f>
        <v>6751</v>
      </c>
      <c r="K8" s="160">
        <f>'κατά επαρχία και φύλο το 2012'!E8+'κατά επαρχία και φύλο το 2012'!L8</f>
        <v>7078</v>
      </c>
      <c r="L8" s="160">
        <f>'κατά επαρχία και φύλο το 2012'!F8+'κατά επαρχία και φύλο το 2012'!M8</f>
        <v>5201</v>
      </c>
      <c r="M8" s="399">
        <f aca="true" t="shared" si="1" ref="M8:M13">SUM(H8:L8)</f>
        <v>32281</v>
      </c>
      <c r="N8" s="164">
        <f aca="true" t="shared" si="2" ref="N8:N13">+(M8/G8)-1</f>
        <v>0.2106585658565856</v>
      </c>
    </row>
    <row r="9" spans="1:14" ht="15.75" customHeight="1">
      <c r="A9" s="55" t="s">
        <v>24</v>
      </c>
      <c r="B9" s="38">
        <v>5972</v>
      </c>
      <c r="C9" s="39">
        <v>3857</v>
      </c>
      <c r="D9" s="39">
        <v>6179</v>
      </c>
      <c r="E9" s="39">
        <v>5698</v>
      </c>
      <c r="F9" s="90">
        <v>4800</v>
      </c>
      <c r="G9" s="358">
        <f t="shared" si="0"/>
        <v>26506</v>
      </c>
      <c r="H9" s="400">
        <f>'κατά επαρχία και φύλο το 2012'!B9+'κατά επαρχία και φύλο το 2012'!I9</f>
        <v>8037</v>
      </c>
      <c r="I9" s="35">
        <f>'κατά επαρχία και φύλο το 2012'!C9+'κατά επαρχία και φύλο το 2012'!J9</f>
        <v>4934</v>
      </c>
      <c r="J9" s="35">
        <f>'κατά επαρχία και φύλο το 2012'!D9+'κατά επαρχία και φύλο το 2012'!K9</f>
        <v>6807</v>
      </c>
      <c r="K9" s="35">
        <f>'κατά επαρχία και φύλο το 2012'!E9+'κατά επαρχία και φύλο το 2012'!L9</f>
        <v>7224</v>
      </c>
      <c r="L9" s="35">
        <f>'κατά επαρχία και φύλο το 2012'!F9+'κατά επαρχία και φύλο το 2012'!M9</f>
        <v>5289</v>
      </c>
      <c r="M9" s="36">
        <f t="shared" si="1"/>
        <v>32291</v>
      </c>
      <c r="N9" s="166">
        <f t="shared" si="2"/>
        <v>0.21825247113861002</v>
      </c>
    </row>
    <row r="10" spans="1:19" ht="15.75" customHeight="1">
      <c r="A10" s="55" t="s">
        <v>25</v>
      </c>
      <c r="B10" s="38">
        <v>5982</v>
      </c>
      <c r="C10" s="39">
        <v>3667</v>
      </c>
      <c r="D10" s="39">
        <v>5868</v>
      </c>
      <c r="E10" s="39">
        <v>5668</v>
      </c>
      <c r="F10" s="90">
        <v>4205</v>
      </c>
      <c r="G10" s="358">
        <f t="shared" si="0"/>
        <v>25390</v>
      </c>
      <c r="H10" s="400">
        <f>'κατά επαρχία και φύλο το 2012'!B10+'κατά επαρχία και φύλο το 2012'!I10</f>
        <v>8321</v>
      </c>
      <c r="I10" s="35">
        <f>'κατά επαρχία και φύλο το 2012'!C10+'κατά επαρχία και φύλο το 2012'!J10</f>
        <v>4792</v>
      </c>
      <c r="J10" s="35">
        <f>'κατά επαρχία και φύλο το 2012'!D10+'κατά επαρχία και φύλο το 2012'!K10</f>
        <v>6711</v>
      </c>
      <c r="K10" s="35">
        <f>'κατά επαρχία και φύλο το 2012'!E10+'κατά επαρχία και φύλο το 2012'!L10</f>
        <v>7227</v>
      </c>
      <c r="L10" s="35">
        <f>'κατά επαρχία και φύλο το 2012'!F10+'κατά επαρχία και φύλο το 2012'!M10</f>
        <v>4745</v>
      </c>
      <c r="M10" s="36">
        <f t="shared" si="1"/>
        <v>31796</v>
      </c>
      <c r="N10" s="166">
        <f t="shared" si="2"/>
        <v>0.25230405671524214</v>
      </c>
      <c r="S10" s="132"/>
    </row>
    <row r="11" spans="1:19" ht="15.75" customHeight="1">
      <c r="A11" s="55" t="s">
        <v>26</v>
      </c>
      <c r="B11" s="38">
        <v>6057</v>
      </c>
      <c r="C11" s="39">
        <v>3372</v>
      </c>
      <c r="D11" s="39">
        <v>3156</v>
      </c>
      <c r="E11" s="39">
        <v>5510</v>
      </c>
      <c r="F11" s="90">
        <v>3058</v>
      </c>
      <c r="G11" s="358">
        <f t="shared" si="0"/>
        <v>21153</v>
      </c>
      <c r="H11" s="400">
        <f>'κατά επαρχία και φύλο το 2012'!B11+'κατά επαρχία και φύλο το 2012'!I11</f>
        <v>8618</v>
      </c>
      <c r="I11" s="35">
        <f>'κατά επαρχία και φύλο το 2012'!C11+'κατά επαρχία και φύλο το 2012'!J11</f>
        <v>4596</v>
      </c>
      <c r="J11" s="35">
        <f>'κατά επαρχία και φύλο το 2012'!D11+'κατά επαρχία και φύλο το 2012'!K11</f>
        <v>4207</v>
      </c>
      <c r="K11" s="35">
        <f>'κατά επαρχία και φύλο το 2012'!E11+'κατά επαρχία και φύλο το 2012'!L11</f>
        <v>6924</v>
      </c>
      <c r="L11" s="35">
        <f>'κατά επαρχία και φύλο το 2012'!F11+'κατά επαρχία και φύλο το 2012'!M11</f>
        <v>3556</v>
      </c>
      <c r="M11" s="36">
        <f t="shared" si="1"/>
        <v>27901</v>
      </c>
      <c r="N11" s="166">
        <f t="shared" si="2"/>
        <v>0.31900912400132375</v>
      </c>
      <c r="S11" s="132"/>
    </row>
    <row r="12" spans="1:19" ht="15.75" customHeight="1">
      <c r="A12" s="55" t="s">
        <v>27</v>
      </c>
      <c r="B12" s="38">
        <v>6120</v>
      </c>
      <c r="C12" s="39">
        <v>3051</v>
      </c>
      <c r="D12" s="39">
        <v>1565</v>
      </c>
      <c r="E12" s="39">
        <v>5345</v>
      </c>
      <c r="F12" s="39">
        <v>2546</v>
      </c>
      <c r="G12" s="36">
        <f t="shared" si="0"/>
        <v>18627</v>
      </c>
      <c r="H12" s="400">
        <f>'κατά επαρχία και φύλο το 2012'!B12+'κατά επαρχία και φύλο το 2012'!I12</f>
        <v>8371</v>
      </c>
      <c r="I12" s="35">
        <f>'κατά επαρχία και φύλο το 2012'!C12+'κατά επαρχία και φύλο το 2012'!J12</f>
        <v>4088</v>
      </c>
      <c r="J12" s="35">
        <f>'κατά επαρχία και φύλο το 2012'!D12+'κατά επαρχία και φύλο το 2012'!K12</f>
        <v>2301</v>
      </c>
      <c r="K12" s="35">
        <f>'κατά επαρχία και φύλο το 2012'!E12+'κατά επαρχία και φύλο το 2012'!L12</f>
        <v>6837</v>
      </c>
      <c r="L12" s="35">
        <f>'κατά επαρχία και φύλο το 2012'!F12+'κατά επαρχία και φύλο το 2012'!M12</f>
        <v>2915</v>
      </c>
      <c r="M12" s="36">
        <f t="shared" si="1"/>
        <v>24512</v>
      </c>
      <c r="N12" s="166">
        <f t="shared" si="2"/>
        <v>0.31593922800236207</v>
      </c>
      <c r="S12" s="132"/>
    </row>
    <row r="13" spans="1:19" ht="15.75" customHeight="1" thickBot="1">
      <c r="A13" s="56" t="s">
        <v>28</v>
      </c>
      <c r="B13" s="38">
        <v>6702</v>
      </c>
      <c r="C13" s="39">
        <v>3221</v>
      </c>
      <c r="D13" s="39">
        <v>1164</v>
      </c>
      <c r="E13" s="39">
        <v>5746</v>
      </c>
      <c r="F13" s="39">
        <v>2443</v>
      </c>
      <c r="G13" s="359">
        <f t="shared" si="0"/>
        <v>19276</v>
      </c>
      <c r="H13" s="400">
        <f>'κατά επαρχία και φύλο το 2012'!B13+'κατά επαρχία και φύλο το 2012'!I13</f>
        <v>8877</v>
      </c>
      <c r="I13" s="35">
        <f>'κατά επαρχία και φύλο το 2012'!C13+'κατά επαρχία και φύλο το 2012'!J13</f>
        <v>4097</v>
      </c>
      <c r="J13" s="35">
        <f>'κατά επαρχία και φύλο το 2012'!D13+'κατά επαρχία και φύλο το 2012'!K13</f>
        <v>1535</v>
      </c>
      <c r="K13" s="35">
        <f>'κατά επαρχία και φύλο το 2012'!E13+'κατά επαρχία και φύλο το 2012'!L13</f>
        <v>6979</v>
      </c>
      <c r="L13" s="35">
        <f>'κατά επαρχία και φύλο το 2012'!F13+'κατά επαρχία και φύλο το 2012'!M13</f>
        <v>2602</v>
      </c>
      <c r="M13" s="36">
        <f t="shared" si="1"/>
        <v>24090</v>
      </c>
      <c r="N13" s="166">
        <f t="shared" si="2"/>
        <v>0.24974061008507986</v>
      </c>
      <c r="S13" s="132"/>
    </row>
    <row r="14" spans="1:19" ht="15.75" customHeight="1">
      <c r="A14" s="406" t="s">
        <v>50</v>
      </c>
      <c r="B14" s="43"/>
      <c r="C14" s="29"/>
      <c r="D14" s="29"/>
      <c r="E14" s="29"/>
      <c r="F14" s="29"/>
      <c r="G14" s="20"/>
      <c r="H14" s="43"/>
      <c r="I14" s="29"/>
      <c r="J14" s="29"/>
      <c r="K14" s="29"/>
      <c r="L14" s="29"/>
      <c r="M14" s="30"/>
      <c r="N14" s="165"/>
      <c r="S14" s="132"/>
    </row>
    <row r="15" spans="1:19" ht="20.25" customHeight="1" thickBot="1">
      <c r="A15" s="407"/>
      <c r="B15" s="11">
        <f aca="true" t="shared" si="3" ref="B15:M15">AVERAGE(B8:B13)</f>
        <v>6163.666666666667</v>
      </c>
      <c r="C15" s="41">
        <f t="shared" si="3"/>
        <v>3508.5</v>
      </c>
      <c r="D15" s="41">
        <f t="shared" si="3"/>
        <v>4014.6666666666665</v>
      </c>
      <c r="E15" s="41">
        <f t="shared" si="3"/>
        <v>5616.666666666667</v>
      </c>
      <c r="F15" s="41">
        <f t="shared" si="3"/>
        <v>3632.5</v>
      </c>
      <c r="G15" s="13">
        <f t="shared" si="3"/>
        <v>22936</v>
      </c>
      <c r="H15" s="11">
        <f t="shared" si="3"/>
        <v>8410</v>
      </c>
      <c r="I15" s="41">
        <f t="shared" si="3"/>
        <v>4587</v>
      </c>
      <c r="J15" s="41">
        <f t="shared" si="3"/>
        <v>4718.666666666667</v>
      </c>
      <c r="K15" s="41">
        <f t="shared" si="3"/>
        <v>7044.833333333333</v>
      </c>
      <c r="L15" s="41">
        <f t="shared" si="3"/>
        <v>4051.3333333333335</v>
      </c>
      <c r="M15" s="401">
        <f t="shared" si="3"/>
        <v>28811.833333333332</v>
      </c>
      <c r="N15" s="305">
        <f aca="true" t="shared" si="4" ref="N15:N25">+(M15/G15)-1</f>
        <v>0.25618387396814324</v>
      </c>
      <c r="S15" s="132"/>
    </row>
    <row r="16" spans="1:14" ht="15.75" customHeight="1">
      <c r="A16" s="42" t="s">
        <v>29</v>
      </c>
      <c r="B16" s="38">
        <v>7206</v>
      </c>
      <c r="C16" s="39">
        <v>3421</v>
      </c>
      <c r="D16" s="39">
        <v>1142</v>
      </c>
      <c r="E16" s="39">
        <v>5867</v>
      </c>
      <c r="F16" s="39">
        <v>2388</v>
      </c>
      <c r="G16" s="358">
        <f aca="true" t="shared" si="5" ref="G16:G21">SUM(B16:F16)</f>
        <v>20024</v>
      </c>
      <c r="H16" s="400">
        <f>'κατά επαρχία και φύλο το 2012'!B16+'κατά επαρχία και φύλο το 2012'!I16</f>
        <v>9544</v>
      </c>
      <c r="I16" s="35">
        <f>'κατά επαρχία και φύλο το 2012'!C16+'κατά επαρχία και φύλο το 2012'!J16</f>
        <v>4279</v>
      </c>
      <c r="J16" s="35">
        <f>'κατά επαρχία και φύλο το 2012'!D16+'κατά επαρχία και φύλο το 2012'!K16</f>
        <v>1531</v>
      </c>
      <c r="K16" s="35">
        <f>'κατά επαρχία και φύλο το 2012'!E16+'κατά επαρχία και φύλο το 2012'!L16</f>
        <v>7421</v>
      </c>
      <c r="L16" s="35">
        <f>'κατά επαρχία και φύλο το 2012'!F16+'κατά επαρχία και φύλο το 2012'!M16</f>
        <v>2624</v>
      </c>
      <c r="M16" s="36">
        <f aca="true" t="shared" si="6" ref="M16:M21">SUM(H16:L16)</f>
        <v>25399</v>
      </c>
      <c r="N16" s="166">
        <f t="shared" si="4"/>
        <v>0.2684278865361567</v>
      </c>
    </row>
    <row r="17" spans="1:14" ht="15.75" customHeight="1">
      <c r="A17" s="55" t="s">
        <v>7</v>
      </c>
      <c r="B17" s="38">
        <v>7405</v>
      </c>
      <c r="C17" s="35">
        <v>3451</v>
      </c>
      <c r="D17" s="35">
        <v>1177</v>
      </c>
      <c r="E17" s="39">
        <v>6109</v>
      </c>
      <c r="F17" s="39">
        <v>2359</v>
      </c>
      <c r="G17" s="358">
        <f t="shared" si="5"/>
        <v>20501</v>
      </c>
      <c r="H17" s="400">
        <f>'κατά επαρχία και φύλο το 2012'!B17+'κατά επαρχία και φύλο το 2012'!I17</f>
        <v>9430</v>
      </c>
      <c r="I17" s="35">
        <f>'κατά επαρχία και φύλο το 2012'!C17+'κατά επαρχία και φύλο το 2012'!J17</f>
        <v>4144</v>
      </c>
      <c r="J17" s="35">
        <f>'κατά επαρχία και φύλο το 2012'!D17+'κατά επαρχία και φύλο το 2012'!K17</f>
        <v>1457</v>
      </c>
      <c r="K17" s="35">
        <f>'κατά επαρχία και φύλο το 2012'!E17+'κατά επαρχία και φύλο το 2012'!L17</f>
        <v>7215</v>
      </c>
      <c r="L17" s="35">
        <f>'κατά επαρχία και φύλο το 2012'!F17+'κατά επαρχία και φύλο το 2012'!M17</f>
        <v>2620</v>
      </c>
      <c r="M17" s="36">
        <f t="shared" si="6"/>
        <v>24866</v>
      </c>
      <c r="N17" s="166">
        <f t="shared" si="4"/>
        <v>0.21291644310033653</v>
      </c>
    </row>
    <row r="18" spans="1:14" ht="15.75" customHeight="1">
      <c r="A18" s="55" t="s">
        <v>30</v>
      </c>
      <c r="B18" s="38">
        <v>7053</v>
      </c>
      <c r="C18" s="39">
        <v>3431</v>
      </c>
      <c r="D18" s="39">
        <v>1193</v>
      </c>
      <c r="E18" s="39">
        <v>6140</v>
      </c>
      <c r="F18" s="39">
        <v>2354</v>
      </c>
      <c r="G18" s="358">
        <f t="shared" si="5"/>
        <v>20171</v>
      </c>
      <c r="H18" s="400">
        <f>'κατά επαρχία και φύλο το 2012'!B18+'κατά επαρχία και φύλο το 2012'!I18</f>
        <v>9269</v>
      </c>
      <c r="I18" s="35">
        <f>'κατά επαρχία και φύλο το 2012'!C18+'κατά επαρχία και φύλο το 2012'!J18</f>
        <v>4168</v>
      </c>
      <c r="J18" s="35">
        <f>'κατά επαρχία και φύλο το 2012'!D18+'κατά επαρχία και φύλο το 2012'!K18</f>
        <v>1551</v>
      </c>
      <c r="K18" s="35">
        <f>'κατά επαρχία και φύλο το 2012'!E18+'κατά επαρχία και φύλο το 2012'!L18</f>
        <v>7319</v>
      </c>
      <c r="L18" s="35">
        <f>'κατά επαρχία και φύλο το 2012'!F18+'κατά επαρχία και φύλο το 2012'!M18</f>
        <v>2606</v>
      </c>
      <c r="M18" s="36">
        <f t="shared" si="6"/>
        <v>24913</v>
      </c>
      <c r="N18" s="166">
        <f t="shared" si="4"/>
        <v>0.2350899806653115</v>
      </c>
    </row>
    <row r="19" spans="1:14" ht="15.75" customHeight="1">
      <c r="A19" s="55" t="s">
        <v>31</v>
      </c>
      <c r="B19" s="38">
        <v>6429</v>
      </c>
      <c r="C19" s="39">
        <v>3162</v>
      </c>
      <c r="D19" s="39">
        <v>1234</v>
      </c>
      <c r="E19" s="39">
        <v>5493</v>
      </c>
      <c r="F19" s="39">
        <v>2222</v>
      </c>
      <c r="G19" s="358">
        <f t="shared" si="5"/>
        <v>18540</v>
      </c>
      <c r="H19" s="400">
        <f>'κατά επαρχία και φύλο το 2012'!B19+'κατά επαρχία και φύλο το 2012'!I19</f>
        <v>8565</v>
      </c>
      <c r="I19" s="35">
        <f>'κατά επαρχία και φύλο το 2012'!C19+'κατά επαρχία και φύλο το 2012'!J19</f>
        <v>3755</v>
      </c>
      <c r="J19" s="35">
        <f>'κατά επαρχία και φύλο το 2012'!D19+'κατά επαρχία και φύλο το 2012'!K19</f>
        <v>1685</v>
      </c>
      <c r="K19" s="35">
        <f>'κατά επαρχία και φύλο το 2012'!E19+'κατά επαρχία και φύλο το 2012'!L19</f>
        <v>6596</v>
      </c>
      <c r="L19" s="35">
        <f>'κατά επαρχία και φύλο το 2012'!F19+'κατά επαρχία και φύλο το 2012'!M19</f>
        <v>2356</v>
      </c>
      <c r="M19" s="36">
        <f t="shared" si="6"/>
        <v>22957</v>
      </c>
      <c r="N19" s="166">
        <f t="shared" si="4"/>
        <v>0.2382416396979503</v>
      </c>
    </row>
    <row r="20" spans="1:14" ht="15.75" customHeight="1">
      <c r="A20" s="55" t="s">
        <v>32</v>
      </c>
      <c r="B20" s="38">
        <v>6666</v>
      </c>
      <c r="C20" s="39">
        <v>3912</v>
      </c>
      <c r="D20" s="39">
        <v>5014</v>
      </c>
      <c r="E20" s="39">
        <v>5784</v>
      </c>
      <c r="F20" s="39">
        <v>3567</v>
      </c>
      <c r="G20" s="358">
        <f t="shared" si="5"/>
        <v>24943</v>
      </c>
      <c r="H20" s="400">
        <f>'κατά επαρχία και φύλο το 2012'!B20+'κατά επαρχία και φύλο το 2012'!I20</f>
        <v>8364</v>
      </c>
      <c r="I20" s="35">
        <f>'κατά επαρχία και φύλο το 2012'!C20+'κατά επαρχία και φύλο το 2012'!J20</f>
        <v>4455</v>
      </c>
      <c r="J20" s="35">
        <f>'κατά επαρχία και φύλο το 2012'!D20+'κατά επαρχία και φύλο το 2012'!K20</f>
        <v>5968</v>
      </c>
      <c r="K20" s="35">
        <f>'κατά επαρχία και φύλο το 2012'!E20+'κατά επαρχία και φύλο το 2012'!L20</f>
        <v>6660</v>
      </c>
      <c r="L20" s="35">
        <f>'κατά επαρχία και φύλο το 2012'!F20+'κατά επαρχία και φύλο το 2012'!M20</f>
        <v>3946</v>
      </c>
      <c r="M20" s="36">
        <f t="shared" si="6"/>
        <v>29393</v>
      </c>
      <c r="N20" s="166">
        <f t="shared" si="4"/>
        <v>0.17840676742973982</v>
      </c>
    </row>
    <row r="21" spans="1:14" ht="15.75" customHeight="1" thickBot="1">
      <c r="A21" s="57" t="s">
        <v>33</v>
      </c>
      <c r="B21" s="38">
        <v>7371</v>
      </c>
      <c r="C21" s="39">
        <v>4439</v>
      </c>
      <c r="D21" s="39">
        <v>6270</v>
      </c>
      <c r="E21" s="39">
        <v>6376</v>
      </c>
      <c r="F21" s="39">
        <v>4578</v>
      </c>
      <c r="G21" s="358">
        <f t="shared" si="5"/>
        <v>29034</v>
      </c>
      <c r="H21" s="31">
        <v>8840</v>
      </c>
      <c r="I21" s="32">
        <v>4877</v>
      </c>
      <c r="J21" s="32">
        <v>7121</v>
      </c>
      <c r="K21" s="32">
        <v>7241</v>
      </c>
      <c r="L21" s="32">
        <v>5295</v>
      </c>
      <c r="M21" s="36">
        <f t="shared" si="6"/>
        <v>33374</v>
      </c>
      <c r="N21" s="166">
        <f t="shared" si="4"/>
        <v>0.14947992009368316</v>
      </c>
    </row>
    <row r="22" spans="1:14" ht="15.75" customHeight="1">
      <c r="A22" s="406" t="s">
        <v>48</v>
      </c>
      <c r="B22" s="28"/>
      <c r="C22" s="29"/>
      <c r="D22" s="29"/>
      <c r="E22" s="29"/>
      <c r="F22" s="29"/>
      <c r="G22" s="20"/>
      <c r="H22" s="28"/>
      <c r="I22" s="29"/>
      <c r="J22" s="29"/>
      <c r="K22" s="29"/>
      <c r="L22" s="29"/>
      <c r="M22" s="20"/>
      <c r="N22" s="165"/>
    </row>
    <row r="23" spans="1:14" ht="21" customHeight="1" thickBot="1">
      <c r="A23" s="407"/>
      <c r="B23" s="11">
        <f aca="true" t="shared" si="7" ref="B23:G23">AVERAGE(B16:B21)</f>
        <v>7021.666666666667</v>
      </c>
      <c r="C23" s="41">
        <f t="shared" si="7"/>
        <v>3636</v>
      </c>
      <c r="D23" s="41">
        <f t="shared" si="7"/>
        <v>2671.6666666666665</v>
      </c>
      <c r="E23" s="41">
        <f t="shared" si="7"/>
        <v>5961.5</v>
      </c>
      <c r="F23" s="41">
        <f t="shared" si="7"/>
        <v>2911.3333333333335</v>
      </c>
      <c r="G23" s="13">
        <f t="shared" si="7"/>
        <v>22202.166666666668</v>
      </c>
      <c r="H23" s="11">
        <f aca="true" t="shared" si="8" ref="H23:M23">AVERAGE(H16:H21)</f>
        <v>9002</v>
      </c>
      <c r="I23" s="41">
        <f t="shared" si="8"/>
        <v>4279.666666666667</v>
      </c>
      <c r="J23" s="41">
        <f t="shared" si="8"/>
        <v>3218.8333333333335</v>
      </c>
      <c r="K23" s="41">
        <f t="shared" si="8"/>
        <v>7075.333333333333</v>
      </c>
      <c r="L23" s="41">
        <f t="shared" si="8"/>
        <v>3241.1666666666665</v>
      </c>
      <c r="M23" s="13">
        <f t="shared" si="8"/>
        <v>26817</v>
      </c>
      <c r="N23" s="166">
        <f t="shared" si="4"/>
        <v>0.2078550892180191</v>
      </c>
    </row>
    <row r="24" spans="1:14" ht="15.75" customHeight="1">
      <c r="A24" s="406" t="s">
        <v>53</v>
      </c>
      <c r="B24" s="28"/>
      <c r="C24" s="79"/>
      <c r="D24" s="29"/>
      <c r="E24" s="29"/>
      <c r="F24" s="29"/>
      <c r="G24" s="20"/>
      <c r="H24" s="28"/>
      <c r="I24" s="79"/>
      <c r="J24" s="29"/>
      <c r="K24" s="29"/>
      <c r="L24" s="29"/>
      <c r="M24" s="20"/>
      <c r="N24" s="165"/>
    </row>
    <row r="25" spans="1:14" ht="15.75" customHeight="1" thickBot="1">
      <c r="A25" s="407"/>
      <c r="B25" s="397">
        <f aca="true" t="shared" si="9" ref="B25:G25">AVERAGE(B15,B23)</f>
        <v>6592.666666666667</v>
      </c>
      <c r="C25" s="304">
        <f t="shared" si="9"/>
        <v>3572.25</v>
      </c>
      <c r="D25" s="304">
        <f t="shared" si="9"/>
        <v>3343.1666666666665</v>
      </c>
      <c r="E25" s="304">
        <f t="shared" si="9"/>
        <v>5789.083333333334</v>
      </c>
      <c r="F25" s="304">
        <f t="shared" si="9"/>
        <v>3271.916666666667</v>
      </c>
      <c r="G25" s="156">
        <f t="shared" si="9"/>
        <v>22569.083333333336</v>
      </c>
      <c r="H25" s="397">
        <f aca="true" t="shared" si="10" ref="H25:M25">AVERAGE(H15,H23)</f>
        <v>8706</v>
      </c>
      <c r="I25" s="304">
        <f t="shared" si="10"/>
        <v>4433.333333333334</v>
      </c>
      <c r="J25" s="304">
        <f t="shared" si="10"/>
        <v>3968.75</v>
      </c>
      <c r="K25" s="304">
        <f t="shared" si="10"/>
        <v>7060.083333333333</v>
      </c>
      <c r="L25" s="304">
        <f t="shared" si="10"/>
        <v>3646.25</v>
      </c>
      <c r="M25" s="156">
        <f t="shared" si="10"/>
        <v>27814.416666666664</v>
      </c>
      <c r="N25" s="305">
        <f t="shared" si="4"/>
        <v>0.23241233398195882</v>
      </c>
    </row>
    <row r="26" spans="1:14" ht="12.75">
      <c r="A26" s="23"/>
      <c r="B26" s="23"/>
      <c r="C26" s="27"/>
      <c r="D26" s="23"/>
      <c r="E26" s="23"/>
      <c r="F26" s="23"/>
      <c r="G26" s="23"/>
      <c r="H26" s="23"/>
      <c r="I26" s="23"/>
      <c r="J26" s="1"/>
      <c r="K26" s="1"/>
      <c r="L26" s="1"/>
      <c r="M26" s="1"/>
      <c r="N26" s="1"/>
    </row>
    <row r="27" spans="1:14" ht="12.75">
      <c r="A27" s="44"/>
      <c r="B27" s="27"/>
      <c r="C27" s="23"/>
      <c r="D27" s="23"/>
      <c r="E27" s="23"/>
      <c r="F27" s="23"/>
      <c r="G27" s="23"/>
      <c r="H27" s="23"/>
      <c r="I27" s="23"/>
      <c r="J27" s="1"/>
      <c r="K27" s="1"/>
      <c r="L27" s="1"/>
      <c r="M27" s="1"/>
      <c r="N27" s="1"/>
    </row>
    <row r="28" spans="1:14" ht="12.75">
      <c r="A28" s="44"/>
      <c r="B28" s="27"/>
      <c r="C28" s="23"/>
      <c r="D28" s="23"/>
      <c r="E28" s="23"/>
      <c r="F28" s="23"/>
      <c r="G28" s="23"/>
      <c r="H28" s="23"/>
      <c r="I28" s="23"/>
      <c r="J28" s="1"/>
      <c r="K28" s="1"/>
      <c r="L28" s="1"/>
      <c r="M28" s="1"/>
      <c r="N28" s="1"/>
    </row>
    <row r="29" spans="1:14" ht="12.75">
      <c r="A29" s="1" t="s">
        <v>73</v>
      </c>
      <c r="B29" s="27"/>
      <c r="C29" s="23"/>
      <c r="D29" s="23"/>
      <c r="E29" s="23"/>
      <c r="F29" s="23"/>
      <c r="G29" s="23"/>
      <c r="H29" s="23"/>
      <c r="I29" s="23"/>
      <c r="J29" s="1"/>
      <c r="K29" s="1"/>
      <c r="L29" s="2" t="s">
        <v>15</v>
      </c>
      <c r="M29" s="1"/>
      <c r="N29" s="1"/>
    </row>
    <row r="30" spans="1:14" ht="12.75">
      <c r="A30" s="178">
        <v>41309</v>
      </c>
      <c r="B30" s="27"/>
      <c r="C30" s="45"/>
      <c r="D30" s="23"/>
      <c r="E30" s="23"/>
      <c r="F30" s="23"/>
      <c r="G30" s="23"/>
      <c r="H30" s="23"/>
      <c r="I30" s="23"/>
      <c r="J30" s="1"/>
      <c r="K30" s="27" t="s">
        <v>14</v>
      </c>
      <c r="L30" s="2"/>
      <c r="M30" s="1"/>
      <c r="N30" s="1"/>
    </row>
    <row r="31" spans="1:14" ht="12.75">
      <c r="A31" s="4"/>
      <c r="B31" s="27"/>
      <c r="C31" s="23"/>
      <c r="D31" s="23"/>
      <c r="E31" s="23"/>
      <c r="F31" s="23"/>
      <c r="G31" s="23"/>
      <c r="H31" s="23"/>
      <c r="I31" s="23"/>
      <c r="J31" s="1"/>
      <c r="K31" s="64"/>
      <c r="L31" s="4"/>
      <c r="M31" s="1"/>
      <c r="N31" s="1"/>
    </row>
    <row r="32" spans="1:14" ht="12.75">
      <c r="A32" s="53"/>
      <c r="B32" s="27"/>
      <c r="C32" s="23"/>
      <c r="D32" s="23"/>
      <c r="E32" s="23"/>
      <c r="F32" s="23"/>
      <c r="G32" s="23"/>
      <c r="H32" s="23"/>
      <c r="I32" s="46"/>
      <c r="J32" s="65"/>
      <c r="K32" s="64"/>
      <c r="L32" s="4"/>
      <c r="M32" s="4"/>
      <c r="N32" s="1"/>
    </row>
    <row r="33" ht="12.75">
      <c r="B33" t="s">
        <v>39</v>
      </c>
    </row>
  </sheetData>
  <sheetProtection/>
  <mergeCells count="8">
    <mergeCell ref="L1:N1"/>
    <mergeCell ref="A14:A15"/>
    <mergeCell ref="A22:A23"/>
    <mergeCell ref="A24:A25"/>
    <mergeCell ref="A2:N2"/>
    <mergeCell ref="A3:N3"/>
    <mergeCell ref="B5:G5"/>
    <mergeCell ref="H5:M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13.57421875" style="0" customWidth="1"/>
    <col min="2" max="11" width="10.7109375" style="0" customWidth="1"/>
  </cols>
  <sheetData>
    <row r="1" spans="1:12" ht="12.75">
      <c r="A1" s="408" t="s">
        <v>56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131"/>
    </row>
    <row r="2" spans="1:12" ht="12.75">
      <c r="A2" s="408" t="s">
        <v>69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2"/>
    </row>
    <row r="3" spans="1:12" ht="13.5" thickBot="1">
      <c r="A3" s="1"/>
      <c r="B3" s="2"/>
      <c r="C3" s="2"/>
      <c r="D3" s="1"/>
      <c r="E3" s="1"/>
      <c r="F3" s="1"/>
      <c r="G3" s="1"/>
      <c r="H3" s="1"/>
      <c r="I3" s="1"/>
      <c r="J3" s="1"/>
      <c r="K3" s="1"/>
      <c r="L3" s="2"/>
    </row>
    <row r="4" spans="1:12" ht="12.75">
      <c r="A4" s="17"/>
      <c r="B4" s="161"/>
      <c r="C4" s="18"/>
      <c r="D4" s="19">
        <v>2011</v>
      </c>
      <c r="E4" s="18"/>
      <c r="F4" s="354"/>
      <c r="G4" s="18"/>
      <c r="H4" s="18"/>
      <c r="I4" s="19">
        <v>2012</v>
      </c>
      <c r="J4" s="18"/>
      <c r="K4" s="21"/>
      <c r="L4" s="22"/>
    </row>
    <row r="5" spans="1:12" ht="12.75">
      <c r="A5" s="179" t="s">
        <v>0</v>
      </c>
      <c r="B5" s="162"/>
      <c r="C5" s="181"/>
      <c r="D5" s="182"/>
      <c r="E5" s="181"/>
      <c r="F5" s="351"/>
      <c r="G5" s="181"/>
      <c r="H5" s="181"/>
      <c r="I5" s="182"/>
      <c r="J5" s="181"/>
      <c r="K5" s="183"/>
      <c r="L5" s="27"/>
    </row>
    <row r="6" spans="1:12" ht="15.75" customHeight="1">
      <c r="A6" s="349"/>
      <c r="B6" s="35" t="s">
        <v>10</v>
      </c>
      <c r="C6" s="35" t="s">
        <v>12</v>
      </c>
      <c r="D6" s="35" t="s">
        <v>11</v>
      </c>
      <c r="E6" s="35" t="s">
        <v>12</v>
      </c>
      <c r="F6" s="35" t="s">
        <v>6</v>
      </c>
      <c r="G6" s="58" t="s">
        <v>10</v>
      </c>
      <c r="H6" s="35" t="s">
        <v>12</v>
      </c>
      <c r="I6" s="35" t="s">
        <v>11</v>
      </c>
      <c r="J6" s="35" t="s">
        <v>12</v>
      </c>
      <c r="K6" s="36" t="s">
        <v>6</v>
      </c>
      <c r="L6" s="23"/>
    </row>
    <row r="7" spans="1:12" ht="15.75" customHeight="1">
      <c r="A7" s="54" t="s">
        <v>23</v>
      </c>
      <c r="B7" s="35">
        <v>12999</v>
      </c>
      <c r="C7" s="34">
        <f aca="true" t="shared" si="0" ref="C7:C12">+B7/F7</f>
        <v>0.4875112511251125</v>
      </c>
      <c r="D7" s="35">
        <v>13665</v>
      </c>
      <c r="E7" s="34">
        <f aca="true" t="shared" si="1" ref="E7:E12">+D7/F7</f>
        <v>0.5124887488748875</v>
      </c>
      <c r="F7" s="35">
        <f aca="true" t="shared" si="2" ref="F7:F12">SUM(B7+D7)</f>
        <v>26664</v>
      </c>
      <c r="G7" s="58">
        <v>16432</v>
      </c>
      <c r="H7" s="34">
        <f aca="true" t="shared" si="3" ref="H7:H12">+G7/K7</f>
        <v>0.5090300796133949</v>
      </c>
      <c r="I7" s="35">
        <v>15849</v>
      </c>
      <c r="J7" s="34">
        <f aca="true" t="shared" si="4" ref="J7:J12">+I7/K7</f>
        <v>0.49096992038660514</v>
      </c>
      <c r="K7" s="36">
        <f aca="true" t="shared" si="5" ref="K7:K12">SUM(G7+I7)</f>
        <v>32281</v>
      </c>
      <c r="L7" s="37"/>
    </row>
    <row r="8" spans="1:12" ht="15.75" customHeight="1">
      <c r="A8" s="55" t="s">
        <v>24</v>
      </c>
      <c r="B8" s="35">
        <v>13249</v>
      </c>
      <c r="C8" s="34">
        <f t="shared" si="0"/>
        <v>0.4998490907719007</v>
      </c>
      <c r="D8" s="35">
        <v>13257</v>
      </c>
      <c r="E8" s="34">
        <f t="shared" si="1"/>
        <v>0.5001509092280993</v>
      </c>
      <c r="F8" s="35">
        <f t="shared" si="2"/>
        <v>26506</v>
      </c>
      <c r="G8" s="58">
        <v>16842</v>
      </c>
      <c r="H8" s="34">
        <f t="shared" si="3"/>
        <v>0.5215694775634078</v>
      </c>
      <c r="I8" s="35">
        <v>15449</v>
      </c>
      <c r="J8" s="34">
        <f t="shared" si="4"/>
        <v>0.47843052243659223</v>
      </c>
      <c r="K8" s="36">
        <f t="shared" si="5"/>
        <v>32291</v>
      </c>
      <c r="L8" s="37"/>
    </row>
    <row r="9" spans="1:12" ht="15.75" customHeight="1">
      <c r="A9" s="55" t="s">
        <v>25</v>
      </c>
      <c r="B9" s="39">
        <v>12866</v>
      </c>
      <c r="C9" s="34">
        <f t="shared" si="0"/>
        <v>0.506734935013785</v>
      </c>
      <c r="D9" s="35">
        <v>12524</v>
      </c>
      <c r="E9" s="34">
        <f t="shared" si="1"/>
        <v>0.49326506498621503</v>
      </c>
      <c r="F9" s="35">
        <f t="shared" si="2"/>
        <v>25390</v>
      </c>
      <c r="G9" s="90">
        <v>16860</v>
      </c>
      <c r="H9" s="34">
        <f t="shared" si="3"/>
        <v>0.5302553780349729</v>
      </c>
      <c r="I9" s="35">
        <v>14936</v>
      </c>
      <c r="J9" s="34">
        <f t="shared" si="4"/>
        <v>0.46974462196502703</v>
      </c>
      <c r="K9" s="36">
        <f t="shared" si="5"/>
        <v>31796</v>
      </c>
      <c r="L9" s="37"/>
    </row>
    <row r="10" spans="1:12" ht="15.75" customHeight="1">
      <c r="A10" s="55" t="s">
        <v>26</v>
      </c>
      <c r="B10" s="35">
        <v>10728</v>
      </c>
      <c r="C10" s="34">
        <f t="shared" si="0"/>
        <v>0.5071621046660049</v>
      </c>
      <c r="D10" s="35">
        <v>10425</v>
      </c>
      <c r="E10" s="34">
        <f t="shared" si="1"/>
        <v>0.4928378953339952</v>
      </c>
      <c r="F10" s="35">
        <f t="shared" si="2"/>
        <v>21153</v>
      </c>
      <c r="G10" s="58">
        <v>15055</v>
      </c>
      <c r="H10" s="34">
        <f t="shared" si="3"/>
        <v>0.5395863947528763</v>
      </c>
      <c r="I10" s="35">
        <v>12846</v>
      </c>
      <c r="J10" s="34">
        <f t="shared" si="4"/>
        <v>0.46041360524712377</v>
      </c>
      <c r="K10" s="36">
        <f t="shared" si="5"/>
        <v>27901</v>
      </c>
      <c r="L10" s="37"/>
    </row>
    <row r="11" spans="1:12" ht="15.75" customHeight="1">
      <c r="A11" s="55" t="s">
        <v>27</v>
      </c>
      <c r="B11" s="39">
        <v>9562</v>
      </c>
      <c r="C11" s="34">
        <f t="shared" si="0"/>
        <v>0.5133408493047726</v>
      </c>
      <c r="D11" s="35">
        <v>9065</v>
      </c>
      <c r="E11" s="34">
        <f t="shared" si="1"/>
        <v>0.48665915069522736</v>
      </c>
      <c r="F11" s="35">
        <f t="shared" si="2"/>
        <v>18627</v>
      </c>
      <c r="G11" s="90">
        <v>13591</v>
      </c>
      <c r="H11" s="34">
        <f t="shared" si="3"/>
        <v>0.5544631201044387</v>
      </c>
      <c r="I11" s="35">
        <v>10921</v>
      </c>
      <c r="J11" s="34">
        <f t="shared" si="4"/>
        <v>0.44553687989556134</v>
      </c>
      <c r="K11" s="36">
        <f t="shared" si="5"/>
        <v>24512</v>
      </c>
      <c r="L11" s="37"/>
    </row>
    <row r="12" spans="1:12" ht="15.75" customHeight="1" thickBot="1">
      <c r="A12" s="56" t="s">
        <v>28</v>
      </c>
      <c r="B12" s="35">
        <v>9145</v>
      </c>
      <c r="C12" s="34">
        <f t="shared" si="0"/>
        <v>0.47442415438887736</v>
      </c>
      <c r="D12" s="35">
        <v>10131</v>
      </c>
      <c r="E12" s="34">
        <f t="shared" si="1"/>
        <v>0.5255758456111227</v>
      </c>
      <c r="F12" s="35">
        <f t="shared" si="2"/>
        <v>19276</v>
      </c>
      <c r="G12" s="58">
        <v>12417</v>
      </c>
      <c r="H12" s="34">
        <f t="shared" si="3"/>
        <v>0.5154420921544209</v>
      </c>
      <c r="I12" s="35">
        <v>11673</v>
      </c>
      <c r="J12" s="34">
        <f t="shared" si="4"/>
        <v>0.48455790784557906</v>
      </c>
      <c r="K12" s="36">
        <f t="shared" si="5"/>
        <v>24090</v>
      </c>
      <c r="L12" s="37"/>
    </row>
    <row r="13" spans="1:12" ht="15.75" customHeight="1">
      <c r="A13" s="412" t="s">
        <v>54</v>
      </c>
      <c r="B13" s="352"/>
      <c r="C13" s="29"/>
      <c r="D13" s="18"/>
      <c r="E13" s="29"/>
      <c r="F13" s="79"/>
      <c r="G13" s="350"/>
      <c r="H13" s="29"/>
      <c r="I13" s="18"/>
      <c r="J13" s="29"/>
      <c r="K13" s="20"/>
      <c r="L13" s="23"/>
    </row>
    <row r="14" spans="1:12" ht="22.5" customHeight="1" thickBot="1">
      <c r="A14" s="413"/>
      <c r="B14" s="353">
        <f>AVERAGE(B7:B12)</f>
        <v>11424.833333333334</v>
      </c>
      <c r="C14" s="40">
        <f aca="true" t="shared" si="6" ref="C14:C20">+B14/F14</f>
        <v>0.4981179514009999</v>
      </c>
      <c r="D14" s="12">
        <f>AVERAGE(D7:D12)</f>
        <v>11511.166666666666</v>
      </c>
      <c r="E14" s="40">
        <f aca="true" t="shared" si="7" ref="E14:E20">+D14/F14</f>
        <v>0.5018820485990001</v>
      </c>
      <c r="F14" s="41">
        <f>AVERAGE(F7:F12)</f>
        <v>22936</v>
      </c>
      <c r="G14" s="12">
        <f>AVERAGE(G7:G12)</f>
        <v>15199.5</v>
      </c>
      <c r="H14" s="40">
        <f aca="true" t="shared" si="8" ref="H14:H20">+G14/K14</f>
        <v>0.5275436597231462</v>
      </c>
      <c r="I14" s="12">
        <f>AVERAGE(I7:I12)</f>
        <v>13612.333333333334</v>
      </c>
      <c r="J14" s="40">
        <f aca="true" t="shared" si="9" ref="J14:J20">+I14/K14</f>
        <v>0.4724563402768539</v>
      </c>
      <c r="K14" s="13">
        <f>AVERAGE(K7:K12)</f>
        <v>28811.833333333332</v>
      </c>
      <c r="L14" s="37"/>
    </row>
    <row r="15" spans="1:12" ht="15.75" customHeight="1">
      <c r="A15" s="42" t="s">
        <v>29</v>
      </c>
      <c r="B15" s="35">
        <v>8907</v>
      </c>
      <c r="C15" s="126">
        <f t="shared" si="6"/>
        <v>0.4448162205353576</v>
      </c>
      <c r="D15" s="35">
        <v>11117</v>
      </c>
      <c r="E15" s="126">
        <f t="shared" si="7"/>
        <v>0.5551837794646425</v>
      </c>
      <c r="F15" s="35">
        <f aca="true" t="shared" si="10" ref="F15:F20">SUM(B15+D15)</f>
        <v>20024</v>
      </c>
      <c r="G15" s="58">
        <v>12322</v>
      </c>
      <c r="H15" s="126">
        <f t="shared" si="8"/>
        <v>0.48513721012638295</v>
      </c>
      <c r="I15" s="35">
        <v>13077</v>
      </c>
      <c r="J15" s="126">
        <f t="shared" si="9"/>
        <v>0.5148627898736171</v>
      </c>
      <c r="K15" s="36">
        <f aca="true" t="shared" si="11" ref="K15:K20">SUM(G15+I15)</f>
        <v>25399</v>
      </c>
      <c r="L15" s="37"/>
    </row>
    <row r="16" spans="1:12" ht="15.75" customHeight="1">
      <c r="A16" s="55" t="s">
        <v>7</v>
      </c>
      <c r="B16" s="35">
        <v>9079</v>
      </c>
      <c r="C16" s="34">
        <f t="shared" si="6"/>
        <v>0.44285644602702307</v>
      </c>
      <c r="D16" s="35">
        <v>11422</v>
      </c>
      <c r="E16" s="34">
        <f t="shared" si="7"/>
        <v>0.5571435539729769</v>
      </c>
      <c r="F16" s="35">
        <f t="shared" si="10"/>
        <v>20501</v>
      </c>
      <c r="G16" s="58">
        <v>11850</v>
      </c>
      <c r="H16" s="34">
        <f t="shared" si="8"/>
        <v>0.4765543312153141</v>
      </c>
      <c r="I16" s="35">
        <v>13016</v>
      </c>
      <c r="J16" s="34">
        <f t="shared" si="9"/>
        <v>0.5234456687846859</v>
      </c>
      <c r="K16" s="36">
        <f t="shared" si="11"/>
        <v>24866</v>
      </c>
      <c r="L16" s="37"/>
    </row>
    <row r="17" spans="1:12" ht="15.75" customHeight="1">
      <c r="A17" s="55" t="s">
        <v>30</v>
      </c>
      <c r="B17" s="35">
        <v>9608</v>
      </c>
      <c r="C17" s="34">
        <f t="shared" si="6"/>
        <v>0.4763274007238114</v>
      </c>
      <c r="D17" s="35">
        <v>10563</v>
      </c>
      <c r="E17" s="34">
        <f t="shared" si="7"/>
        <v>0.5236725992761886</v>
      </c>
      <c r="F17" s="35">
        <f t="shared" si="10"/>
        <v>20171</v>
      </c>
      <c r="G17" s="58">
        <v>12177</v>
      </c>
      <c r="H17" s="34">
        <f t="shared" si="8"/>
        <v>0.4887809577329105</v>
      </c>
      <c r="I17" s="35">
        <v>12736</v>
      </c>
      <c r="J17" s="34">
        <f t="shared" si="9"/>
        <v>0.5112190422670895</v>
      </c>
      <c r="K17" s="36">
        <f t="shared" si="11"/>
        <v>24913</v>
      </c>
      <c r="L17" s="37"/>
    </row>
    <row r="18" spans="1:12" ht="15.75" customHeight="1">
      <c r="A18" s="55" t="s">
        <v>31</v>
      </c>
      <c r="B18" s="35">
        <v>9691</v>
      </c>
      <c r="C18" s="34">
        <f t="shared" si="6"/>
        <v>0.5227076591154262</v>
      </c>
      <c r="D18" s="35">
        <v>8849</v>
      </c>
      <c r="E18" s="34">
        <f t="shared" si="7"/>
        <v>0.4772923408845739</v>
      </c>
      <c r="F18" s="35">
        <f t="shared" si="10"/>
        <v>18540</v>
      </c>
      <c r="G18" s="58">
        <v>12376</v>
      </c>
      <c r="H18" s="34">
        <f t="shared" si="8"/>
        <v>0.5390948294637801</v>
      </c>
      <c r="I18" s="35">
        <v>10581</v>
      </c>
      <c r="J18" s="34">
        <f t="shared" si="9"/>
        <v>0.4609051705362199</v>
      </c>
      <c r="K18" s="36">
        <f t="shared" si="11"/>
        <v>22957</v>
      </c>
      <c r="L18" s="37"/>
    </row>
    <row r="19" spans="1:12" ht="15.75" customHeight="1">
      <c r="A19" s="55" t="s">
        <v>32</v>
      </c>
      <c r="B19" s="35">
        <v>12705</v>
      </c>
      <c r="C19" s="34">
        <f t="shared" si="6"/>
        <v>0.50936134386401</v>
      </c>
      <c r="D19" s="35">
        <v>12238</v>
      </c>
      <c r="E19" s="34">
        <f t="shared" si="7"/>
        <v>0.49063865613599006</v>
      </c>
      <c r="F19" s="35">
        <f t="shared" si="10"/>
        <v>24943</v>
      </c>
      <c r="G19" s="58">
        <v>15214</v>
      </c>
      <c r="H19" s="34">
        <f t="shared" si="8"/>
        <v>0.5176062327765114</v>
      </c>
      <c r="I19" s="35">
        <v>14179</v>
      </c>
      <c r="J19" s="34">
        <f t="shared" si="9"/>
        <v>0.4823937672234886</v>
      </c>
      <c r="K19" s="36">
        <f t="shared" si="11"/>
        <v>29393</v>
      </c>
      <c r="L19" s="37"/>
    </row>
    <row r="20" spans="1:12" ht="15.75" customHeight="1" thickBot="1">
      <c r="A20" s="57" t="s">
        <v>33</v>
      </c>
      <c r="B20" s="35">
        <v>14766</v>
      </c>
      <c r="C20" s="34">
        <f t="shared" si="6"/>
        <v>0.5085761520975408</v>
      </c>
      <c r="D20" s="35">
        <v>14268</v>
      </c>
      <c r="E20" s="34">
        <f t="shared" si="7"/>
        <v>0.4914238479024592</v>
      </c>
      <c r="F20" s="35">
        <f t="shared" si="10"/>
        <v>29034</v>
      </c>
      <c r="G20" s="58">
        <v>17183</v>
      </c>
      <c r="H20" s="34">
        <f t="shared" si="8"/>
        <v>0.514861868520405</v>
      </c>
      <c r="I20" s="35">
        <v>16191</v>
      </c>
      <c r="J20" s="34">
        <f t="shared" si="9"/>
        <v>0.4851381314795949</v>
      </c>
      <c r="K20" s="36">
        <f t="shared" si="11"/>
        <v>33374</v>
      </c>
      <c r="L20" s="37"/>
    </row>
    <row r="21" spans="1:12" ht="15.75" customHeight="1">
      <c r="A21" s="412" t="s">
        <v>52</v>
      </c>
      <c r="B21" s="29"/>
      <c r="C21" s="29"/>
      <c r="D21" s="79"/>
      <c r="E21" s="79"/>
      <c r="F21" s="29"/>
      <c r="G21" s="79"/>
      <c r="H21" s="29"/>
      <c r="I21" s="79"/>
      <c r="J21" s="79"/>
      <c r="K21" s="30"/>
      <c r="L21" s="33"/>
    </row>
    <row r="22" spans="1:12" ht="32.25" customHeight="1" thickBot="1">
      <c r="A22" s="413"/>
      <c r="B22" s="353">
        <f>AVERAGE(B15:B20)</f>
        <v>10792.666666666666</v>
      </c>
      <c r="C22" s="34">
        <f>+B22/F22</f>
        <v>0.48610871311358494</v>
      </c>
      <c r="D22" s="12">
        <f>AVERAGE(D15:D20)</f>
        <v>11409.5</v>
      </c>
      <c r="E22" s="34">
        <f>+D22/F22</f>
        <v>0.5138912868864149</v>
      </c>
      <c r="F22" s="41">
        <f>AVERAGE(F15:F20)</f>
        <v>22202.166666666668</v>
      </c>
      <c r="G22" s="353">
        <f>AVERAGE(G15:G20)</f>
        <v>13520.333333333334</v>
      </c>
      <c r="H22" s="34">
        <f>+G22/K22</f>
        <v>0.5041702402704752</v>
      </c>
      <c r="I22" s="12">
        <f>AVERAGE(I15:I20)</f>
        <v>13296.666666666666</v>
      </c>
      <c r="J22" s="34">
        <f>+I22/K22</f>
        <v>0.49582975972952475</v>
      </c>
      <c r="K22" s="13">
        <f>AVERAGE(K15:K20)</f>
        <v>26817</v>
      </c>
      <c r="L22" s="37"/>
    </row>
    <row r="23" spans="1:12" ht="15.75" customHeight="1">
      <c r="A23" s="414" t="s">
        <v>53</v>
      </c>
      <c r="B23" s="29"/>
      <c r="C23" s="29"/>
      <c r="D23" s="79"/>
      <c r="E23" s="29"/>
      <c r="F23" s="79"/>
      <c r="G23" s="29"/>
      <c r="H23" s="29"/>
      <c r="I23" s="79"/>
      <c r="J23" s="29"/>
      <c r="K23" s="20"/>
      <c r="L23" s="33"/>
    </row>
    <row r="24" spans="1:12" ht="31.5" customHeight="1" thickBot="1">
      <c r="A24" s="415"/>
      <c r="B24" s="355">
        <f>AVERAGE(B14,B22)</f>
        <v>11108.75</v>
      </c>
      <c r="C24" s="155">
        <f>+B24/F24</f>
        <v>0.49221095229831363</v>
      </c>
      <c r="D24" s="154">
        <f>AVERAGE(D14,D22)</f>
        <v>11460.333333333332</v>
      </c>
      <c r="E24" s="155">
        <f>+D24/F24</f>
        <v>0.5077890477016862</v>
      </c>
      <c r="F24" s="304">
        <f>AVERAGE(F14,F22)</f>
        <v>22569.083333333336</v>
      </c>
      <c r="G24" s="355">
        <f>AVERAGE(G14,G22)</f>
        <v>14359.916666666668</v>
      </c>
      <c r="H24" s="155">
        <f>+G24/K24</f>
        <v>0.5162760319139057</v>
      </c>
      <c r="I24" s="154">
        <f>AVERAGE(I14,I22)</f>
        <v>13454.5</v>
      </c>
      <c r="J24" s="155">
        <f>+I24/K24</f>
        <v>0.48372396808609447</v>
      </c>
      <c r="K24" s="156">
        <f>AVERAGE(K14,K22)</f>
        <v>27814.416666666664</v>
      </c>
      <c r="L24" s="37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33"/>
    </row>
    <row r="26" spans="1:11" ht="14.2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70</v>
      </c>
      <c r="B27" s="1"/>
      <c r="C27" s="1"/>
      <c r="D27" s="1"/>
      <c r="E27" s="1"/>
      <c r="F27" s="1"/>
      <c r="G27" s="1"/>
      <c r="H27" s="253"/>
      <c r="I27" s="254" t="s">
        <v>15</v>
      </c>
      <c r="J27" s="253"/>
      <c r="K27" s="1"/>
    </row>
    <row r="28" spans="1:11" ht="12.75">
      <c r="A28" s="178">
        <v>41309</v>
      </c>
      <c r="B28" s="1"/>
      <c r="C28" s="1"/>
      <c r="D28" s="1"/>
      <c r="E28" s="1"/>
      <c r="F28" s="1"/>
      <c r="G28" s="1"/>
      <c r="H28" s="416" t="s">
        <v>14</v>
      </c>
      <c r="I28" s="416"/>
      <c r="J28" s="416"/>
      <c r="K28" s="416"/>
    </row>
    <row r="29" spans="1:11" ht="12.75">
      <c r="A29" s="4"/>
      <c r="B29" s="1"/>
      <c r="C29" s="1"/>
      <c r="D29" s="1"/>
      <c r="E29" s="1"/>
      <c r="F29" s="4"/>
      <c r="G29" s="4"/>
      <c r="H29" s="1"/>
      <c r="I29" s="64"/>
      <c r="J29" s="1"/>
      <c r="K29" s="1"/>
    </row>
    <row r="30" spans="1:11" ht="12.75">
      <c r="A30" s="53"/>
      <c r="B30" s="1"/>
      <c r="C30" s="1"/>
      <c r="D30" s="1"/>
      <c r="E30" s="1"/>
      <c r="F30" s="1"/>
      <c r="G30" s="1"/>
      <c r="H30" s="64"/>
      <c r="I30" s="64"/>
      <c r="J30" s="4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6">
    <mergeCell ref="A1:K1"/>
    <mergeCell ref="A2:K2"/>
    <mergeCell ref="A13:A14"/>
    <mergeCell ref="A21:A22"/>
    <mergeCell ref="A23:A24"/>
    <mergeCell ref="H28:K2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22">
      <selection activeCell="M42" sqref="M42"/>
    </sheetView>
  </sheetViews>
  <sheetFormatPr defaultColWidth="9.140625" defaultRowHeight="12.75"/>
  <cols>
    <col min="1" max="1" width="16.421875" style="0" customWidth="1"/>
    <col min="2" max="3" width="9.140625" style="0" hidden="1" customWidth="1"/>
    <col min="4" max="4" width="14.00390625" style="0" hidden="1" customWidth="1"/>
    <col min="5" max="5" width="13.57421875" style="0" hidden="1" customWidth="1"/>
    <col min="6" max="6" width="13.140625" style="0" hidden="1" customWidth="1"/>
    <col min="7" max="7" width="12.8515625" style="0" hidden="1" customWidth="1"/>
    <col min="8" max="8" width="13.00390625" style="0" hidden="1" customWidth="1"/>
    <col min="9" max="9" width="12.7109375" style="0" hidden="1" customWidth="1"/>
    <col min="10" max="10" width="13.00390625" style="0" hidden="1" customWidth="1"/>
    <col min="11" max="11" width="11.7109375" style="0" hidden="1" customWidth="1"/>
    <col min="12" max="12" width="13.140625" style="0" hidden="1" customWidth="1"/>
    <col min="13" max="18" width="11.7109375" style="0" customWidth="1"/>
    <col min="19" max="19" width="12.28125" style="0" customWidth="1"/>
    <col min="20" max="20" width="12.140625" style="0" customWidth="1"/>
  </cols>
  <sheetData>
    <row r="1" spans="1:20" s="4" customFormat="1" ht="35.25" customHeight="1">
      <c r="A1" s="417" t="s">
        <v>76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</row>
    <row r="2" spans="1:17" ht="15.75" thickBot="1">
      <c r="A2" s="15"/>
      <c r="B2" s="15"/>
      <c r="C2" s="15"/>
      <c r="D2" s="15"/>
      <c r="E2" s="15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</row>
    <row r="3" spans="1:20" ht="25.5" customHeight="1">
      <c r="A3" s="225" t="s">
        <v>0</v>
      </c>
      <c r="B3" s="258">
        <v>1995</v>
      </c>
      <c r="C3" s="259">
        <v>1996</v>
      </c>
      <c r="D3" s="259">
        <v>1997</v>
      </c>
      <c r="E3" s="259">
        <v>1998</v>
      </c>
      <c r="F3" s="259">
        <v>1999</v>
      </c>
      <c r="G3" s="259">
        <v>2000</v>
      </c>
      <c r="H3" s="259">
        <v>2001</v>
      </c>
      <c r="I3" s="158">
        <v>2002</v>
      </c>
      <c r="J3" s="158">
        <v>2003</v>
      </c>
      <c r="K3" s="157">
        <v>2004</v>
      </c>
      <c r="L3" s="157">
        <v>2005</v>
      </c>
      <c r="M3" s="158">
        <v>2006</v>
      </c>
      <c r="N3" s="158">
        <v>2007</v>
      </c>
      <c r="O3" s="158">
        <v>2008</v>
      </c>
      <c r="P3" s="158">
        <v>2009</v>
      </c>
      <c r="Q3" s="158">
        <v>2010</v>
      </c>
      <c r="R3" s="251">
        <v>2011</v>
      </c>
      <c r="S3" s="251">
        <v>2012</v>
      </c>
      <c r="T3" s="250" t="s">
        <v>75</v>
      </c>
    </row>
    <row r="4" spans="1:20" ht="18" customHeight="1">
      <c r="A4" s="38" t="s">
        <v>23</v>
      </c>
      <c r="B4" s="226">
        <v>9930</v>
      </c>
      <c r="C4" s="226">
        <v>11018</v>
      </c>
      <c r="D4" s="226">
        <v>13246</v>
      </c>
      <c r="E4" s="226">
        <v>11830</v>
      </c>
      <c r="F4" s="226">
        <v>14649</v>
      </c>
      <c r="G4" s="226">
        <v>14167</v>
      </c>
      <c r="H4" s="226">
        <f>15282-717</f>
        <v>14565</v>
      </c>
      <c r="I4" s="226">
        <v>14545</v>
      </c>
      <c r="J4" s="227">
        <v>15305</v>
      </c>
      <c r="K4" s="267">
        <v>15193</v>
      </c>
      <c r="L4" s="159">
        <v>18220</v>
      </c>
      <c r="M4" s="159">
        <v>18391</v>
      </c>
      <c r="N4" s="159">
        <v>18001</v>
      </c>
      <c r="O4" s="159">
        <v>16578</v>
      </c>
      <c r="P4" s="159">
        <v>18238</v>
      </c>
      <c r="Q4" s="159">
        <v>24817</v>
      </c>
      <c r="R4" s="159">
        <v>26664</v>
      </c>
      <c r="S4" s="268">
        <v>32281</v>
      </c>
      <c r="T4" s="248">
        <f aca="true" t="shared" si="0" ref="T4:T18">(S4/R4)-1</f>
        <v>0.2106585658565856</v>
      </c>
    </row>
    <row r="5" spans="1:20" ht="18" customHeight="1">
      <c r="A5" s="38" t="s">
        <v>24</v>
      </c>
      <c r="B5" s="226">
        <v>9756</v>
      </c>
      <c r="C5" s="226">
        <v>11053</v>
      </c>
      <c r="D5" s="226">
        <v>12655</v>
      </c>
      <c r="E5" s="226">
        <v>12110</v>
      </c>
      <c r="F5" s="226">
        <v>14815</v>
      </c>
      <c r="G5" s="226">
        <f>15542-1303</f>
        <v>14239</v>
      </c>
      <c r="H5" s="226">
        <v>14236</v>
      </c>
      <c r="I5" s="226">
        <v>14539</v>
      </c>
      <c r="J5" s="226">
        <v>15608</v>
      </c>
      <c r="K5" s="257">
        <v>15554</v>
      </c>
      <c r="L5" s="159">
        <v>17868</v>
      </c>
      <c r="M5" s="159">
        <v>17832</v>
      </c>
      <c r="N5" s="159">
        <v>17372</v>
      </c>
      <c r="O5" s="159">
        <v>15781</v>
      </c>
      <c r="P5" s="159">
        <v>18809</v>
      </c>
      <c r="Q5" s="159">
        <v>24511</v>
      </c>
      <c r="R5" s="159">
        <v>26506</v>
      </c>
      <c r="S5" s="268">
        <v>32291</v>
      </c>
      <c r="T5" s="248">
        <f t="shared" si="0"/>
        <v>0.21825247113861002</v>
      </c>
    </row>
    <row r="6" spans="1:20" ht="18" customHeight="1">
      <c r="A6" s="38" t="s">
        <v>25</v>
      </c>
      <c r="B6" s="226">
        <v>8180</v>
      </c>
      <c r="C6" s="226">
        <v>9737</v>
      </c>
      <c r="D6" s="226">
        <v>11429</v>
      </c>
      <c r="E6" s="226">
        <v>12131</v>
      </c>
      <c r="F6" s="226">
        <v>14042</v>
      </c>
      <c r="G6" s="226">
        <v>13613</v>
      </c>
      <c r="H6" s="226">
        <f>13932-661</f>
        <v>13271</v>
      </c>
      <c r="I6" s="226">
        <v>13023</v>
      </c>
      <c r="J6" s="226">
        <v>14691</v>
      </c>
      <c r="K6" s="257">
        <v>14131</v>
      </c>
      <c r="L6" s="159">
        <v>16725</v>
      </c>
      <c r="M6" s="159">
        <v>16958</v>
      </c>
      <c r="N6" s="159">
        <v>16224</v>
      </c>
      <c r="O6" s="159">
        <v>14766</v>
      </c>
      <c r="P6" s="159">
        <v>18544</v>
      </c>
      <c r="Q6" s="159">
        <v>24127</v>
      </c>
      <c r="R6" s="159">
        <v>25390</v>
      </c>
      <c r="S6" s="268">
        <v>31796</v>
      </c>
      <c r="T6" s="248">
        <f t="shared" si="0"/>
        <v>0.25230405671524214</v>
      </c>
    </row>
    <row r="7" spans="1:20" ht="18" customHeight="1">
      <c r="A7" s="38" t="s">
        <v>26</v>
      </c>
      <c r="B7" s="226">
        <v>4784</v>
      </c>
      <c r="C7" s="226">
        <v>6373</v>
      </c>
      <c r="D7" s="226">
        <v>7704</v>
      </c>
      <c r="E7" s="226">
        <v>7688</v>
      </c>
      <c r="F7" s="226">
        <v>8442</v>
      </c>
      <c r="G7" s="226">
        <f>9893-687</f>
        <v>9206</v>
      </c>
      <c r="H7" s="226">
        <f>9015-407</f>
        <v>8608</v>
      </c>
      <c r="I7" s="226">
        <v>7645</v>
      </c>
      <c r="J7" s="228" t="s">
        <v>22</v>
      </c>
      <c r="K7" s="257">
        <v>8906</v>
      </c>
      <c r="L7" s="159">
        <v>11089</v>
      </c>
      <c r="M7" s="159">
        <v>12239</v>
      </c>
      <c r="N7" s="159">
        <v>11566</v>
      </c>
      <c r="O7" s="159">
        <v>10318</v>
      </c>
      <c r="P7" s="159">
        <v>14862</v>
      </c>
      <c r="Q7" s="159">
        <v>18931</v>
      </c>
      <c r="R7" s="159">
        <v>21153</v>
      </c>
      <c r="S7" s="268">
        <v>27901</v>
      </c>
      <c r="T7" s="248">
        <f t="shared" si="0"/>
        <v>0.31900912400132375</v>
      </c>
    </row>
    <row r="8" spans="1:20" ht="18" customHeight="1">
      <c r="A8" s="38" t="s">
        <v>27</v>
      </c>
      <c r="B8" s="226">
        <v>4863</v>
      </c>
      <c r="C8" s="226">
        <v>6134</v>
      </c>
      <c r="D8" s="226">
        <v>7510</v>
      </c>
      <c r="E8" s="226">
        <v>7129</v>
      </c>
      <c r="F8" s="226">
        <v>7827</v>
      </c>
      <c r="G8" s="226">
        <v>8703</v>
      </c>
      <c r="H8" s="226">
        <f>8652-291</f>
        <v>8361</v>
      </c>
      <c r="I8" s="226">
        <v>6862</v>
      </c>
      <c r="J8" s="226">
        <v>8573</v>
      </c>
      <c r="K8" s="257">
        <v>7739</v>
      </c>
      <c r="L8" s="159">
        <v>10521</v>
      </c>
      <c r="M8" s="159">
        <v>10922</v>
      </c>
      <c r="N8" s="159">
        <v>9409</v>
      </c>
      <c r="O8" s="159">
        <v>8802</v>
      </c>
      <c r="P8" s="159">
        <v>13253</v>
      </c>
      <c r="Q8" s="159">
        <v>16873</v>
      </c>
      <c r="R8" s="159">
        <v>18627</v>
      </c>
      <c r="S8" s="268">
        <v>24512</v>
      </c>
      <c r="T8" s="248">
        <f t="shared" si="0"/>
        <v>0.31593922800236207</v>
      </c>
    </row>
    <row r="9" spans="1:20" ht="18" customHeight="1">
      <c r="A9" s="38" t="s">
        <v>28</v>
      </c>
      <c r="B9" s="226">
        <v>5189</v>
      </c>
      <c r="C9" s="226">
        <v>6841</v>
      </c>
      <c r="D9" s="226">
        <v>7867</v>
      </c>
      <c r="E9" s="226">
        <v>7712</v>
      </c>
      <c r="F9" s="226">
        <v>8201</v>
      </c>
      <c r="G9" s="226">
        <v>8720</v>
      </c>
      <c r="H9" s="226">
        <f>8952-233</f>
        <v>8719</v>
      </c>
      <c r="I9" s="226">
        <v>7303</v>
      </c>
      <c r="J9" s="226">
        <v>8243</v>
      </c>
      <c r="K9" s="257">
        <v>8029</v>
      </c>
      <c r="L9" s="159">
        <v>10762</v>
      </c>
      <c r="M9" s="159">
        <v>10769</v>
      </c>
      <c r="N9" s="159">
        <v>9820</v>
      </c>
      <c r="O9" s="159">
        <v>9044</v>
      </c>
      <c r="P9" s="159">
        <v>14394</v>
      </c>
      <c r="Q9" s="159">
        <v>17593</v>
      </c>
      <c r="R9" s="159">
        <v>19276</v>
      </c>
      <c r="S9" s="268">
        <v>24090</v>
      </c>
      <c r="T9" s="248">
        <f t="shared" si="0"/>
        <v>0.24974061008507986</v>
      </c>
    </row>
    <row r="10" spans="1:20" ht="38.25" customHeight="1">
      <c r="A10" s="177" t="s">
        <v>50</v>
      </c>
      <c r="B10" s="260">
        <f aca="true" t="shared" si="1" ref="B10:L10">AVERAGE(B4:B9)</f>
        <v>7117</v>
      </c>
      <c r="C10" s="260">
        <f t="shared" si="1"/>
        <v>8526</v>
      </c>
      <c r="D10" s="260">
        <f t="shared" si="1"/>
        <v>10068.5</v>
      </c>
      <c r="E10" s="260">
        <f t="shared" si="1"/>
        <v>9766.666666666666</v>
      </c>
      <c r="F10" s="260">
        <f t="shared" si="1"/>
        <v>11329.333333333334</v>
      </c>
      <c r="G10" s="260">
        <f t="shared" si="1"/>
        <v>11441.333333333334</v>
      </c>
      <c r="H10" s="260">
        <f t="shared" si="1"/>
        <v>11293.333333333334</v>
      </c>
      <c r="I10" s="260">
        <f t="shared" si="1"/>
        <v>10652.833333333334</v>
      </c>
      <c r="J10" s="260">
        <f t="shared" si="1"/>
        <v>12484</v>
      </c>
      <c r="K10" s="266">
        <f t="shared" si="1"/>
        <v>11592</v>
      </c>
      <c r="L10" s="170">
        <f t="shared" si="1"/>
        <v>14197.5</v>
      </c>
      <c r="M10" s="170">
        <f aca="true" t="shared" si="2" ref="M10:S10">AVERAGE(M4:M9)</f>
        <v>14518.5</v>
      </c>
      <c r="N10" s="170">
        <f t="shared" si="2"/>
        <v>13732</v>
      </c>
      <c r="O10" s="170">
        <f t="shared" si="2"/>
        <v>12548.166666666666</v>
      </c>
      <c r="P10" s="170">
        <f t="shared" si="2"/>
        <v>16350</v>
      </c>
      <c r="Q10" s="170">
        <f t="shared" si="2"/>
        <v>21142</v>
      </c>
      <c r="R10" s="170">
        <f t="shared" si="2"/>
        <v>22936</v>
      </c>
      <c r="S10" s="170">
        <f t="shared" si="2"/>
        <v>28811.833333333332</v>
      </c>
      <c r="T10" s="249">
        <f t="shared" si="0"/>
        <v>0.25618387396814324</v>
      </c>
    </row>
    <row r="11" spans="1:20" ht="18" customHeight="1">
      <c r="A11" s="38" t="s">
        <v>29</v>
      </c>
      <c r="B11" s="226">
        <v>6680</v>
      </c>
      <c r="C11" s="226">
        <v>7962</v>
      </c>
      <c r="D11" s="226">
        <v>8980</v>
      </c>
      <c r="E11" s="226">
        <v>8604</v>
      </c>
      <c r="F11" s="226">
        <v>9632</v>
      </c>
      <c r="G11" s="226">
        <f>10233-352</f>
        <v>9881</v>
      </c>
      <c r="H11" s="226">
        <f>296+9999-310</f>
        <v>9985</v>
      </c>
      <c r="I11" s="226">
        <v>8758</v>
      </c>
      <c r="J11" s="226">
        <v>9772</v>
      </c>
      <c r="K11" s="257">
        <v>9509</v>
      </c>
      <c r="L11" s="159">
        <v>11705</v>
      </c>
      <c r="M11" s="159">
        <v>11835</v>
      </c>
      <c r="N11" s="159">
        <v>10821</v>
      </c>
      <c r="O11" s="159">
        <v>10313</v>
      </c>
      <c r="P11" s="159">
        <v>15817</v>
      </c>
      <c r="Q11" s="159">
        <v>18443</v>
      </c>
      <c r="R11" s="159">
        <v>20024</v>
      </c>
      <c r="S11" s="268">
        <v>25399</v>
      </c>
      <c r="T11" s="248">
        <f t="shared" si="0"/>
        <v>0.2684278865361567</v>
      </c>
    </row>
    <row r="12" spans="1:20" ht="18" customHeight="1">
      <c r="A12" s="38" t="s">
        <v>7</v>
      </c>
      <c r="B12" s="226">
        <v>6621</v>
      </c>
      <c r="C12" s="226">
        <v>7849</v>
      </c>
      <c r="D12" s="226">
        <v>8752</v>
      </c>
      <c r="E12" s="226">
        <v>8486</v>
      </c>
      <c r="F12" s="226">
        <v>9969</v>
      </c>
      <c r="G12" s="226">
        <v>10059</v>
      </c>
      <c r="H12" s="226">
        <f>10342-300</f>
        <v>10042</v>
      </c>
      <c r="I12" s="226">
        <v>8633</v>
      </c>
      <c r="J12" s="226">
        <v>9178</v>
      </c>
      <c r="K12" s="257">
        <v>9132</v>
      </c>
      <c r="L12" s="159">
        <v>11668</v>
      </c>
      <c r="M12" s="159">
        <v>11752</v>
      </c>
      <c r="N12" s="159">
        <v>10761</v>
      </c>
      <c r="O12" s="159">
        <v>10335</v>
      </c>
      <c r="P12" s="159">
        <v>15904</v>
      </c>
      <c r="Q12" s="159">
        <v>17925</v>
      </c>
      <c r="R12" s="159">
        <v>20501</v>
      </c>
      <c r="S12" s="268">
        <v>24866</v>
      </c>
      <c r="T12" s="248">
        <f t="shared" si="0"/>
        <v>0.21291644310033653</v>
      </c>
    </row>
    <row r="13" spans="1:20" ht="18" customHeight="1">
      <c r="A13" s="38" t="s">
        <v>30</v>
      </c>
      <c r="B13" s="226">
        <v>6233</v>
      </c>
      <c r="C13" s="226">
        <v>7440</v>
      </c>
      <c r="D13" s="226">
        <v>8025</v>
      </c>
      <c r="E13" s="226">
        <v>8409</v>
      </c>
      <c r="F13" s="226">
        <v>9418</v>
      </c>
      <c r="G13" s="226">
        <v>9135</v>
      </c>
      <c r="H13" s="226">
        <f>9554-295</f>
        <v>9259</v>
      </c>
      <c r="I13" s="226">
        <v>7951</v>
      </c>
      <c r="J13" s="226">
        <v>8299</v>
      </c>
      <c r="K13" s="257">
        <v>8609</v>
      </c>
      <c r="L13" s="159">
        <v>11135</v>
      </c>
      <c r="M13" s="159">
        <v>11508</v>
      </c>
      <c r="N13" s="159">
        <v>10617</v>
      </c>
      <c r="O13" s="159">
        <v>9697</v>
      </c>
      <c r="P13" s="159">
        <v>15896</v>
      </c>
      <c r="Q13" s="159">
        <v>17103</v>
      </c>
      <c r="R13" s="159">
        <v>20171</v>
      </c>
      <c r="S13" s="268">
        <v>24913</v>
      </c>
      <c r="T13" s="248">
        <f t="shared" si="0"/>
        <v>0.2350899806653115</v>
      </c>
    </row>
    <row r="14" spans="1:20" ht="18" customHeight="1">
      <c r="A14" s="38" t="s">
        <v>31</v>
      </c>
      <c r="B14" s="226">
        <v>6119</v>
      </c>
      <c r="C14" s="226">
        <v>7280</v>
      </c>
      <c r="D14" s="226">
        <v>7475</v>
      </c>
      <c r="E14" s="226">
        <v>7732</v>
      </c>
      <c r="F14" s="226">
        <v>7380</v>
      </c>
      <c r="G14" s="226">
        <f>8844-329</f>
        <v>8515</v>
      </c>
      <c r="H14" s="226">
        <f>9483-298</f>
        <v>9185</v>
      </c>
      <c r="I14" s="226">
        <v>7450</v>
      </c>
      <c r="J14" s="226">
        <v>7894</v>
      </c>
      <c r="K14" s="257">
        <v>8105</v>
      </c>
      <c r="L14" s="159">
        <v>9847</v>
      </c>
      <c r="M14" s="159">
        <v>9396</v>
      </c>
      <c r="N14" s="159">
        <v>8345</v>
      </c>
      <c r="O14" s="159">
        <v>8194</v>
      </c>
      <c r="P14" s="159">
        <v>14225</v>
      </c>
      <c r="Q14" s="159">
        <v>15052</v>
      </c>
      <c r="R14" s="159">
        <v>18540</v>
      </c>
      <c r="S14" s="268">
        <v>22957</v>
      </c>
      <c r="T14" s="248">
        <f t="shared" si="0"/>
        <v>0.2382416396979503</v>
      </c>
    </row>
    <row r="15" spans="1:20" ht="18" customHeight="1">
      <c r="A15" s="38" t="s">
        <v>32</v>
      </c>
      <c r="B15" s="226">
        <v>6416</v>
      </c>
      <c r="C15" s="226">
        <v>8908</v>
      </c>
      <c r="D15" s="226">
        <v>8589</v>
      </c>
      <c r="E15" s="226">
        <v>9186</v>
      </c>
      <c r="F15" s="226">
        <f>10259-1134</f>
        <v>9125</v>
      </c>
      <c r="G15" s="226">
        <v>9905</v>
      </c>
      <c r="H15" s="226">
        <v>12316</v>
      </c>
      <c r="I15" s="226">
        <v>10392</v>
      </c>
      <c r="J15" s="226">
        <v>10560</v>
      </c>
      <c r="K15" s="257">
        <v>10575</v>
      </c>
      <c r="L15" s="159">
        <v>13614</v>
      </c>
      <c r="M15" s="159">
        <v>12990</v>
      </c>
      <c r="N15" s="159">
        <v>12052</v>
      </c>
      <c r="O15" s="159">
        <v>11853</v>
      </c>
      <c r="P15" s="159">
        <v>19333</v>
      </c>
      <c r="Q15" s="159">
        <v>20238</v>
      </c>
      <c r="R15" s="159">
        <v>24943</v>
      </c>
      <c r="S15" s="268">
        <v>29393</v>
      </c>
      <c r="T15" s="248">
        <f t="shared" si="0"/>
        <v>0.17840676742973982</v>
      </c>
    </row>
    <row r="16" spans="1:20" ht="18" customHeight="1">
      <c r="A16" s="38" t="s">
        <v>33</v>
      </c>
      <c r="B16" s="226">
        <v>8226</v>
      </c>
      <c r="C16" s="226">
        <v>11214</v>
      </c>
      <c r="D16" s="226">
        <v>9915</v>
      </c>
      <c r="E16" s="226">
        <v>12477</v>
      </c>
      <c r="F16" s="226">
        <f>12981-1262</f>
        <v>11719</v>
      </c>
      <c r="G16" s="226">
        <v>13133</v>
      </c>
      <c r="H16" s="226">
        <f>16077-775</f>
        <v>15302</v>
      </c>
      <c r="I16" s="226">
        <v>13658</v>
      </c>
      <c r="J16" s="226">
        <v>13824</v>
      </c>
      <c r="K16" s="257">
        <v>14111</v>
      </c>
      <c r="L16" s="159">
        <v>16294</v>
      </c>
      <c r="M16" s="159">
        <v>15903</v>
      </c>
      <c r="N16" s="159">
        <v>15648</v>
      </c>
      <c r="O16" s="159">
        <v>15669</v>
      </c>
      <c r="P16" s="159">
        <v>22938</v>
      </c>
      <c r="Q16" s="159">
        <v>24154</v>
      </c>
      <c r="R16" s="159">
        <v>29034</v>
      </c>
      <c r="S16" s="268">
        <v>33374</v>
      </c>
      <c r="T16" s="248">
        <f t="shared" si="0"/>
        <v>0.14947992009368316</v>
      </c>
    </row>
    <row r="17" spans="1:20" ht="39.75" customHeight="1" thickBot="1">
      <c r="A17" s="232" t="s">
        <v>48</v>
      </c>
      <c r="B17" s="261">
        <f aca="true" t="shared" si="3" ref="B17:L17">AVERAGE(B11:B16)</f>
        <v>6715.833333333333</v>
      </c>
      <c r="C17" s="261">
        <f t="shared" si="3"/>
        <v>8442.166666666666</v>
      </c>
      <c r="D17" s="261">
        <f t="shared" si="3"/>
        <v>8622.666666666666</v>
      </c>
      <c r="E17" s="261">
        <f t="shared" si="3"/>
        <v>9149</v>
      </c>
      <c r="F17" s="261">
        <f t="shared" si="3"/>
        <v>9540.5</v>
      </c>
      <c r="G17" s="261">
        <f t="shared" si="3"/>
        <v>10104.666666666666</v>
      </c>
      <c r="H17" s="261">
        <f t="shared" si="3"/>
        <v>11014.833333333334</v>
      </c>
      <c r="I17" s="261">
        <f t="shared" si="3"/>
        <v>9473.666666666666</v>
      </c>
      <c r="J17" s="261">
        <f t="shared" si="3"/>
        <v>9921.166666666666</v>
      </c>
      <c r="K17" s="265">
        <f t="shared" si="3"/>
        <v>10006.833333333334</v>
      </c>
      <c r="L17" s="171">
        <f t="shared" si="3"/>
        <v>12377.166666666666</v>
      </c>
      <c r="M17" s="171">
        <f aca="true" t="shared" si="4" ref="M17:S17">AVERAGE(M11:M16)</f>
        <v>12230.666666666666</v>
      </c>
      <c r="N17" s="171">
        <f t="shared" si="4"/>
        <v>11374</v>
      </c>
      <c r="O17" s="171">
        <f t="shared" si="4"/>
        <v>11010.166666666666</v>
      </c>
      <c r="P17" s="171">
        <f t="shared" si="4"/>
        <v>17352.166666666668</v>
      </c>
      <c r="Q17" s="171">
        <f t="shared" si="4"/>
        <v>18819.166666666668</v>
      </c>
      <c r="R17" s="171">
        <f t="shared" si="4"/>
        <v>22202.166666666668</v>
      </c>
      <c r="S17" s="171">
        <f t="shared" si="4"/>
        <v>26817</v>
      </c>
      <c r="T17" s="255">
        <f t="shared" si="0"/>
        <v>0.2078550892180191</v>
      </c>
    </row>
    <row r="18" spans="1:20" ht="27.75" customHeight="1" thickBot="1">
      <c r="A18" s="233" t="s">
        <v>51</v>
      </c>
      <c r="B18" s="264">
        <f aca="true" t="shared" si="5" ref="B18:L18">AVERAGE(B4:B9,B11:B16)</f>
        <v>6916.416666666667</v>
      </c>
      <c r="C18" s="263">
        <f t="shared" si="5"/>
        <v>8484.083333333334</v>
      </c>
      <c r="D18" s="263">
        <f t="shared" si="5"/>
        <v>9345.583333333334</v>
      </c>
      <c r="E18" s="263">
        <f t="shared" si="5"/>
        <v>9457.833333333334</v>
      </c>
      <c r="F18" s="263">
        <f t="shared" si="5"/>
        <v>10434.916666666666</v>
      </c>
      <c r="G18" s="263">
        <f t="shared" si="5"/>
        <v>10773</v>
      </c>
      <c r="H18" s="263">
        <f t="shared" si="5"/>
        <v>11154.083333333334</v>
      </c>
      <c r="I18" s="263">
        <f t="shared" si="5"/>
        <v>10063.25</v>
      </c>
      <c r="J18" s="263">
        <f t="shared" si="5"/>
        <v>11086.09090909091</v>
      </c>
      <c r="K18" s="264">
        <f t="shared" si="5"/>
        <v>10799.416666666666</v>
      </c>
      <c r="L18" s="262">
        <f t="shared" si="5"/>
        <v>13287.333333333334</v>
      </c>
      <c r="M18" s="252">
        <f aca="true" t="shared" si="6" ref="M18:S18">AVERAGE(M4:M9,M11:M16)</f>
        <v>13374.583333333334</v>
      </c>
      <c r="N18" s="234">
        <f t="shared" si="6"/>
        <v>12553</v>
      </c>
      <c r="O18" s="234">
        <f t="shared" si="6"/>
        <v>11779.166666666666</v>
      </c>
      <c r="P18" s="234">
        <f t="shared" si="6"/>
        <v>16851.083333333332</v>
      </c>
      <c r="Q18" s="234">
        <f t="shared" si="6"/>
        <v>19980.583333333332</v>
      </c>
      <c r="R18" s="234">
        <f t="shared" si="6"/>
        <v>22569.083333333332</v>
      </c>
      <c r="S18" s="234">
        <f t="shared" si="6"/>
        <v>27814.416666666668</v>
      </c>
      <c r="T18" s="256">
        <f t="shared" si="0"/>
        <v>0.23241233398195926</v>
      </c>
    </row>
    <row r="19" ht="12.75">
      <c r="A19" s="3"/>
    </row>
    <row r="20" ht="14.25" customHeight="1">
      <c r="A20" s="138"/>
    </row>
    <row r="21" spans="1:17" ht="24" customHeight="1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5" ht="15" customHeight="1">
      <c r="A22" s="138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</row>
    <row r="23" spans="1:7" ht="17.25" customHeight="1">
      <c r="A23" s="139"/>
      <c r="B23" s="15"/>
      <c r="C23" s="15"/>
      <c r="D23" s="15"/>
      <c r="E23" s="15"/>
      <c r="F23" s="15"/>
      <c r="G23" s="15"/>
    </row>
    <row r="24" spans="1:15" ht="24.7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</row>
    <row r="25" spans="1:15" ht="17.25" customHeight="1">
      <c r="A25" s="138"/>
      <c r="B25" s="15"/>
      <c r="C25" s="15"/>
      <c r="D25" s="15"/>
      <c r="E25" s="15"/>
      <c r="F25" s="15"/>
      <c r="G25" s="15"/>
      <c r="K25" s="67"/>
      <c r="L25" s="67"/>
      <c r="M25" s="67"/>
      <c r="N25" s="67"/>
      <c r="O25" s="66"/>
    </row>
    <row r="28" spans="15:16" ht="12.75">
      <c r="O28" s="67"/>
      <c r="P28" s="67"/>
    </row>
    <row r="29" spans="15:16" ht="12.75">
      <c r="O29" s="67"/>
      <c r="P29" s="67"/>
    </row>
    <row r="31" ht="14.25">
      <c r="A31" s="16"/>
    </row>
    <row r="32" ht="14.25">
      <c r="A32" s="51"/>
    </row>
    <row r="33" spans="16:19" ht="12.75">
      <c r="P33" s="67"/>
      <c r="Q33" s="67"/>
      <c r="R33" s="67"/>
      <c r="S33" s="67"/>
    </row>
    <row r="34" spans="16:19" ht="12.75">
      <c r="P34" s="67"/>
      <c r="Q34" s="67"/>
      <c r="R34" s="67"/>
      <c r="S34" s="67"/>
    </row>
    <row r="37" spans="14:15" ht="12.75">
      <c r="N37" s="67"/>
      <c r="O37" s="67"/>
    </row>
    <row r="38" spans="1:15" ht="12.75">
      <c r="A38" s="136"/>
      <c r="N38" s="67"/>
      <c r="O38" s="67"/>
    </row>
    <row r="41" ht="12.75">
      <c r="A41" s="136"/>
    </row>
    <row r="42" spans="1:19" ht="14.25">
      <c r="A42" s="51"/>
      <c r="Q42" s="67"/>
      <c r="R42" s="67"/>
      <c r="S42" s="67"/>
    </row>
    <row r="43" spans="1:19" ht="12.75">
      <c r="A43" s="102">
        <v>41309</v>
      </c>
      <c r="O43" s="101"/>
      <c r="P43" s="418" t="s">
        <v>15</v>
      </c>
      <c r="Q43" s="418"/>
      <c r="R43" s="129"/>
      <c r="S43" s="129"/>
    </row>
    <row r="44" spans="1:19" ht="12.75">
      <c r="A44" s="136"/>
      <c r="O44" s="418" t="s">
        <v>14</v>
      </c>
      <c r="P44" s="418"/>
      <c r="Q44" s="418"/>
      <c r="R44" s="418"/>
      <c r="S44" s="127"/>
    </row>
  </sheetData>
  <sheetProtection/>
  <mergeCells count="4">
    <mergeCell ref="A1:T1"/>
    <mergeCell ref="P43:Q43"/>
    <mergeCell ref="O44:R44"/>
    <mergeCell ref="F2:Q2"/>
  </mergeCells>
  <printOptions/>
  <pageMargins left="0" right="0" top="0.98425196850393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14.57421875" style="0" customWidth="1"/>
    <col min="2" max="2" width="13.7109375" style="0" hidden="1" customWidth="1"/>
    <col min="3" max="3" width="10.7109375" style="0" hidden="1" customWidth="1"/>
    <col min="4" max="4" width="11.421875" style="0" hidden="1" customWidth="1"/>
    <col min="5" max="5" width="14.421875" style="0" hidden="1" customWidth="1"/>
    <col min="6" max="6" width="10.7109375" style="0" hidden="1" customWidth="1"/>
    <col min="7" max="7" width="12.00390625" style="0" customWidth="1"/>
    <col min="8" max="8" width="10.28125" style="0" customWidth="1"/>
    <col min="9" max="9" width="10.7109375" style="0" customWidth="1"/>
    <col min="10" max="10" width="12.8515625" style="0" customWidth="1"/>
    <col min="11" max="11" width="10.7109375" style="0" customWidth="1"/>
    <col min="12" max="12" width="10.140625" style="0" customWidth="1"/>
    <col min="13" max="13" width="12.140625" style="0" customWidth="1"/>
    <col min="14" max="14" width="10.00390625" style="0" customWidth="1"/>
    <col min="15" max="15" width="10.7109375" style="0" customWidth="1"/>
    <col min="16" max="16" width="12.7109375" style="0" customWidth="1"/>
    <col min="17" max="17" width="9.421875" style="0" customWidth="1"/>
    <col min="18" max="18" width="11.00390625" style="0" customWidth="1"/>
  </cols>
  <sheetData>
    <row r="1" spans="1:18" ht="27.75" customHeight="1">
      <c r="A1" s="176"/>
      <c r="B1" s="426" t="s">
        <v>113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</row>
    <row r="2" spans="1:7" ht="13.5" thickBot="1">
      <c r="A2" s="427"/>
      <c r="B2" s="427"/>
      <c r="C2" s="4"/>
      <c r="D2" s="4"/>
      <c r="E2" s="4"/>
      <c r="F2" s="4"/>
      <c r="G2" s="4"/>
    </row>
    <row r="3" spans="1:18" ht="19.5" customHeight="1">
      <c r="A3" s="238"/>
      <c r="B3" s="428">
        <v>2010</v>
      </c>
      <c r="C3" s="422"/>
      <c r="D3" s="422"/>
      <c r="E3" s="422"/>
      <c r="F3" s="422"/>
      <c r="G3" s="428">
        <v>2011</v>
      </c>
      <c r="H3" s="422"/>
      <c r="I3" s="422"/>
      <c r="J3" s="422"/>
      <c r="K3" s="423"/>
      <c r="L3" s="424" t="s">
        <v>68</v>
      </c>
      <c r="M3" s="421">
        <v>2012</v>
      </c>
      <c r="N3" s="422"/>
      <c r="O3" s="422"/>
      <c r="P3" s="422"/>
      <c r="Q3" s="423"/>
      <c r="R3" s="424" t="s">
        <v>112</v>
      </c>
    </row>
    <row r="4" spans="1:18" ht="37.5" customHeight="1">
      <c r="A4" s="239" t="s">
        <v>0</v>
      </c>
      <c r="B4" s="240" t="s">
        <v>41</v>
      </c>
      <c r="C4" s="241" t="s">
        <v>42</v>
      </c>
      <c r="D4" s="241" t="s">
        <v>45</v>
      </c>
      <c r="E4" s="242" t="s">
        <v>43</v>
      </c>
      <c r="F4" s="346" t="s">
        <v>44</v>
      </c>
      <c r="G4" s="348" t="s">
        <v>41</v>
      </c>
      <c r="H4" s="241" t="s">
        <v>42</v>
      </c>
      <c r="I4" s="241" t="s">
        <v>45</v>
      </c>
      <c r="J4" s="242" t="s">
        <v>43</v>
      </c>
      <c r="K4" s="241" t="s">
        <v>44</v>
      </c>
      <c r="L4" s="425"/>
      <c r="M4" s="243" t="s">
        <v>41</v>
      </c>
      <c r="N4" s="241" t="s">
        <v>42</v>
      </c>
      <c r="O4" s="241" t="s">
        <v>45</v>
      </c>
      <c r="P4" s="242" t="s">
        <v>43</v>
      </c>
      <c r="Q4" s="241" t="s">
        <v>44</v>
      </c>
      <c r="R4" s="425"/>
    </row>
    <row r="5" spans="1:18" ht="18" customHeight="1">
      <c r="A5" s="184" t="s">
        <v>23</v>
      </c>
      <c r="B5" s="159">
        <f>44+14709+37</f>
        <v>14790</v>
      </c>
      <c r="C5" s="159">
        <v>3443</v>
      </c>
      <c r="D5" s="159">
        <v>1510</v>
      </c>
      <c r="E5" s="159">
        <v>277</v>
      </c>
      <c r="F5" s="268">
        <f aca="true" t="shared" si="0" ref="F5:F10">B5+C5+D5+E5</f>
        <v>20020</v>
      </c>
      <c r="G5" s="159">
        <v>14225</v>
      </c>
      <c r="H5" s="159">
        <v>4452</v>
      </c>
      <c r="I5" s="159">
        <v>1451</v>
      </c>
      <c r="J5" s="159">
        <v>223</v>
      </c>
      <c r="K5" s="159">
        <f>G5+H5+I5+J5</f>
        <v>20351</v>
      </c>
      <c r="L5" s="248">
        <f>(K5/F5)-1</f>
        <v>0.016533466533466434</v>
      </c>
      <c r="M5" s="172">
        <v>16641</v>
      </c>
      <c r="N5" s="159">
        <v>5714</v>
      </c>
      <c r="O5" s="159">
        <v>1738</v>
      </c>
      <c r="P5" s="159">
        <v>243</v>
      </c>
      <c r="Q5" s="159">
        <f aca="true" t="shared" si="1" ref="Q5:Q10">M5+N5+O5+P5</f>
        <v>24336</v>
      </c>
      <c r="R5" s="248">
        <f aca="true" t="shared" si="2" ref="R5:R11">(Q5/K5)-1</f>
        <v>0.19581347353938372</v>
      </c>
    </row>
    <row r="6" spans="1:18" ht="18" customHeight="1">
      <c r="A6" s="185" t="s">
        <v>24</v>
      </c>
      <c r="B6" s="159">
        <f>45+13246+30</f>
        <v>13321</v>
      </c>
      <c r="C6" s="159">
        <v>3534</v>
      </c>
      <c r="D6" s="159">
        <v>1540</v>
      </c>
      <c r="E6" s="159">
        <v>258</v>
      </c>
      <c r="F6" s="268">
        <f t="shared" si="0"/>
        <v>18653</v>
      </c>
      <c r="G6" s="159">
        <v>13628</v>
      </c>
      <c r="H6" s="159">
        <v>4510</v>
      </c>
      <c r="I6" s="159">
        <v>1475</v>
      </c>
      <c r="J6" s="159">
        <v>222</v>
      </c>
      <c r="K6" s="159">
        <f aca="true" t="shared" si="3" ref="K6:K17">G6+H6+I6+J6</f>
        <v>19835</v>
      </c>
      <c r="L6" s="248">
        <f aca="true" t="shared" si="4" ref="L6:L19">(K6/F6)-1</f>
        <v>0.06336782287031584</v>
      </c>
      <c r="M6" s="172">
        <v>16109</v>
      </c>
      <c r="N6" s="159">
        <v>5880</v>
      </c>
      <c r="O6" s="159">
        <v>1770</v>
      </c>
      <c r="P6" s="159">
        <v>226</v>
      </c>
      <c r="Q6" s="159">
        <f t="shared" si="1"/>
        <v>23985</v>
      </c>
      <c r="R6" s="248">
        <f t="shared" si="2"/>
        <v>0.20922611545248304</v>
      </c>
    </row>
    <row r="7" spans="1:18" ht="18" customHeight="1">
      <c r="A7" s="185" t="s">
        <v>25</v>
      </c>
      <c r="B7" s="159">
        <f>43+12995+32</f>
        <v>13070</v>
      </c>
      <c r="C7" s="159">
        <v>3352</v>
      </c>
      <c r="D7" s="159">
        <v>1436</v>
      </c>
      <c r="E7" s="159">
        <v>260</v>
      </c>
      <c r="F7" s="268">
        <f t="shared" si="0"/>
        <v>18118</v>
      </c>
      <c r="G7" s="159">
        <v>12896</v>
      </c>
      <c r="H7" s="159">
        <v>4268</v>
      </c>
      <c r="I7" s="159">
        <v>1420</v>
      </c>
      <c r="J7" s="159">
        <v>211</v>
      </c>
      <c r="K7" s="159">
        <f t="shared" si="3"/>
        <v>18795</v>
      </c>
      <c r="L7" s="248">
        <f t="shared" si="4"/>
        <v>0.037366155204768825</v>
      </c>
      <c r="M7" s="172">
        <v>15712</v>
      </c>
      <c r="N7" s="159">
        <v>5701</v>
      </c>
      <c r="O7" s="159">
        <v>1721</v>
      </c>
      <c r="P7" s="159">
        <v>244</v>
      </c>
      <c r="Q7" s="159">
        <f t="shared" si="1"/>
        <v>23378</v>
      </c>
      <c r="R7" s="248">
        <f t="shared" si="2"/>
        <v>0.2438414471934025</v>
      </c>
    </row>
    <row r="8" spans="1:18" ht="18" customHeight="1">
      <c r="A8" s="185" t="s">
        <v>26</v>
      </c>
      <c r="B8" s="159">
        <f>31+9163+29</f>
        <v>9223</v>
      </c>
      <c r="C8" s="159">
        <v>2511</v>
      </c>
      <c r="D8" s="159">
        <v>1109</v>
      </c>
      <c r="E8" s="159">
        <v>242</v>
      </c>
      <c r="F8" s="268">
        <f t="shared" si="0"/>
        <v>13085</v>
      </c>
      <c r="G8" s="159">
        <v>10096</v>
      </c>
      <c r="H8" s="159">
        <v>3293</v>
      </c>
      <c r="I8" s="159">
        <v>1107</v>
      </c>
      <c r="J8" s="159">
        <v>197</v>
      </c>
      <c r="K8" s="159">
        <f t="shared" si="3"/>
        <v>14693</v>
      </c>
      <c r="L8" s="248">
        <f t="shared" si="4"/>
        <v>0.12288880397401614</v>
      </c>
      <c r="M8" s="172">
        <v>14093</v>
      </c>
      <c r="N8" s="159">
        <v>4915</v>
      </c>
      <c r="O8" s="159">
        <v>1523</v>
      </c>
      <c r="P8" s="159">
        <v>227</v>
      </c>
      <c r="Q8" s="159">
        <f t="shared" si="1"/>
        <v>20758</v>
      </c>
      <c r="R8" s="248">
        <f t="shared" si="2"/>
        <v>0.4127815966786905</v>
      </c>
    </row>
    <row r="9" spans="1:18" ht="18" customHeight="1">
      <c r="A9" s="185" t="s">
        <v>27</v>
      </c>
      <c r="B9" s="159">
        <f>29+7523+32</f>
        <v>7584</v>
      </c>
      <c r="C9" s="159">
        <v>2003</v>
      </c>
      <c r="D9" s="159">
        <v>942</v>
      </c>
      <c r="E9" s="159">
        <v>211</v>
      </c>
      <c r="F9" s="268">
        <f t="shared" si="0"/>
        <v>10740</v>
      </c>
      <c r="G9" s="159">
        <v>8441</v>
      </c>
      <c r="H9" s="159">
        <v>2526</v>
      </c>
      <c r="I9" s="159">
        <v>953</v>
      </c>
      <c r="J9" s="159">
        <v>189</v>
      </c>
      <c r="K9" s="159">
        <f t="shared" si="3"/>
        <v>12109</v>
      </c>
      <c r="L9" s="248">
        <f t="shared" si="4"/>
        <v>0.1274674115456238</v>
      </c>
      <c r="M9" s="172">
        <v>10932</v>
      </c>
      <c r="N9" s="159">
        <v>3542</v>
      </c>
      <c r="O9" s="159">
        <v>1186</v>
      </c>
      <c r="P9" s="159">
        <v>223</v>
      </c>
      <c r="Q9" s="159">
        <f t="shared" si="1"/>
        <v>15883</v>
      </c>
      <c r="R9" s="248">
        <f t="shared" si="2"/>
        <v>0.31166900652407303</v>
      </c>
    </row>
    <row r="10" spans="1:18" ht="18" customHeight="1">
      <c r="A10" s="185" t="s">
        <v>28</v>
      </c>
      <c r="B10" s="159">
        <f>26+8150+33</f>
        <v>8209</v>
      </c>
      <c r="C10" s="159">
        <v>1838</v>
      </c>
      <c r="D10" s="159">
        <v>869</v>
      </c>
      <c r="E10" s="159">
        <v>188</v>
      </c>
      <c r="F10" s="268">
        <f t="shared" si="0"/>
        <v>11104</v>
      </c>
      <c r="G10" s="159">
        <v>9388</v>
      </c>
      <c r="H10" s="159">
        <v>2158</v>
      </c>
      <c r="I10" s="159">
        <v>982</v>
      </c>
      <c r="J10" s="159">
        <v>191</v>
      </c>
      <c r="K10" s="159">
        <f t="shared" si="3"/>
        <v>12719</v>
      </c>
      <c r="L10" s="248">
        <f t="shared" si="4"/>
        <v>0.145443083573487</v>
      </c>
      <c r="M10" s="172">
        <v>11250</v>
      </c>
      <c r="N10" s="159">
        <v>2931</v>
      </c>
      <c r="O10" s="159">
        <v>1074</v>
      </c>
      <c r="P10" s="159">
        <v>209</v>
      </c>
      <c r="Q10" s="159">
        <f t="shared" si="1"/>
        <v>15464</v>
      </c>
      <c r="R10" s="248">
        <f t="shared" si="2"/>
        <v>0.21581885368346576</v>
      </c>
    </row>
    <row r="11" spans="1:18" ht="39" customHeight="1">
      <c r="A11" s="186" t="s">
        <v>47</v>
      </c>
      <c r="B11" s="170">
        <f aca="true" t="shared" si="5" ref="B11:J11">AVERAGE(B5:B10)</f>
        <v>11032.833333333334</v>
      </c>
      <c r="C11" s="170">
        <f t="shared" si="5"/>
        <v>2780.1666666666665</v>
      </c>
      <c r="D11" s="170">
        <f t="shared" si="5"/>
        <v>1234.3333333333333</v>
      </c>
      <c r="E11" s="170">
        <f t="shared" si="5"/>
        <v>239.33333333333334</v>
      </c>
      <c r="F11" s="269">
        <f t="shared" si="5"/>
        <v>15286.666666666666</v>
      </c>
      <c r="G11" s="170">
        <f t="shared" si="5"/>
        <v>11445.666666666666</v>
      </c>
      <c r="H11" s="170">
        <f t="shared" si="5"/>
        <v>3534.5</v>
      </c>
      <c r="I11" s="170">
        <f t="shared" si="5"/>
        <v>1231.3333333333333</v>
      </c>
      <c r="J11" s="170">
        <f t="shared" si="5"/>
        <v>205.5</v>
      </c>
      <c r="K11" s="170">
        <f>AVERAGE(K5:K10)</f>
        <v>16417</v>
      </c>
      <c r="L11" s="249">
        <f t="shared" si="4"/>
        <v>0.07394243349324037</v>
      </c>
      <c r="M11" s="170">
        <f>AVERAGE(M5:M10)</f>
        <v>14122.833333333334</v>
      </c>
      <c r="N11" s="170">
        <f>AVERAGE(N5:N10)</f>
        <v>4780.5</v>
      </c>
      <c r="O11" s="170">
        <f>AVERAGE(O5:O10)</f>
        <v>1502</v>
      </c>
      <c r="P11" s="170">
        <f>AVERAGE(P5:P10)</f>
        <v>228.66666666666666</v>
      </c>
      <c r="Q11" s="170">
        <f>AVERAGE(Q5:Q10)</f>
        <v>20634</v>
      </c>
      <c r="R11" s="249">
        <f t="shared" si="2"/>
        <v>0.2568678808552112</v>
      </c>
    </row>
    <row r="12" spans="1:18" ht="18" customHeight="1">
      <c r="A12" s="185" t="s">
        <v>29</v>
      </c>
      <c r="B12" s="159">
        <f>25+9671+40</f>
        <v>9736</v>
      </c>
      <c r="C12" s="159">
        <v>1885</v>
      </c>
      <c r="D12" s="159">
        <v>934</v>
      </c>
      <c r="E12" s="159">
        <v>194</v>
      </c>
      <c r="F12" s="268">
        <f aca="true" t="shared" si="6" ref="F12:F17">B12+C12+D12+E12</f>
        <v>12749</v>
      </c>
      <c r="G12" s="159">
        <v>11219</v>
      </c>
      <c r="H12" s="159">
        <v>2316</v>
      </c>
      <c r="I12" s="159">
        <v>1018</v>
      </c>
      <c r="J12" s="159">
        <v>206</v>
      </c>
      <c r="K12" s="159">
        <f t="shared" si="3"/>
        <v>14759</v>
      </c>
      <c r="L12" s="248">
        <f t="shared" si="4"/>
        <v>0.15765942426857005</v>
      </c>
      <c r="M12" s="172"/>
      <c r="N12" s="159"/>
      <c r="O12" s="159"/>
      <c r="P12" s="159"/>
      <c r="Q12" s="159"/>
      <c r="R12" s="248"/>
    </row>
    <row r="13" spans="1:18" ht="18" customHeight="1">
      <c r="A13" s="185" t="s">
        <v>7</v>
      </c>
      <c r="B13" s="159">
        <f>25+9478+31</f>
        <v>9534</v>
      </c>
      <c r="C13" s="159">
        <v>1732</v>
      </c>
      <c r="D13" s="159">
        <v>878</v>
      </c>
      <c r="E13" s="159">
        <v>176</v>
      </c>
      <c r="F13" s="268">
        <f t="shared" si="6"/>
        <v>12320</v>
      </c>
      <c r="G13" s="159">
        <v>11140</v>
      </c>
      <c r="H13" s="159">
        <v>2110</v>
      </c>
      <c r="I13" s="159">
        <v>942</v>
      </c>
      <c r="J13" s="159">
        <v>164</v>
      </c>
      <c r="K13" s="159">
        <f t="shared" si="3"/>
        <v>14356</v>
      </c>
      <c r="L13" s="248">
        <f t="shared" si="4"/>
        <v>0.16525974025974022</v>
      </c>
      <c r="M13" s="172"/>
      <c r="N13" s="159"/>
      <c r="O13" s="159"/>
      <c r="P13" s="159"/>
      <c r="Q13" s="159"/>
      <c r="R13" s="248"/>
    </row>
    <row r="14" spans="1:18" ht="18" customHeight="1">
      <c r="A14" s="185" t="s">
        <v>30</v>
      </c>
      <c r="B14" s="159">
        <f>31+8436+40</f>
        <v>8507</v>
      </c>
      <c r="C14" s="159">
        <v>1741</v>
      </c>
      <c r="D14" s="159">
        <v>889</v>
      </c>
      <c r="E14" s="159">
        <v>186</v>
      </c>
      <c r="F14" s="268">
        <f t="shared" si="6"/>
        <v>11323</v>
      </c>
      <c r="G14" s="159">
        <v>10381</v>
      </c>
      <c r="H14" s="159">
        <v>2228</v>
      </c>
      <c r="I14" s="159">
        <v>985</v>
      </c>
      <c r="J14" s="159">
        <v>186</v>
      </c>
      <c r="K14" s="159">
        <f t="shared" si="3"/>
        <v>13780</v>
      </c>
      <c r="L14" s="248">
        <f t="shared" si="4"/>
        <v>0.21699196326061987</v>
      </c>
      <c r="M14" s="172"/>
      <c r="N14" s="159"/>
      <c r="O14" s="159"/>
      <c r="P14" s="159"/>
      <c r="Q14" s="159"/>
      <c r="R14" s="248"/>
    </row>
    <row r="15" spans="1:18" ht="18" customHeight="1">
      <c r="A15" s="185" t="s">
        <v>31</v>
      </c>
      <c r="B15" s="159">
        <f>33+6863+39</f>
        <v>6935</v>
      </c>
      <c r="C15" s="159">
        <v>1819</v>
      </c>
      <c r="D15" s="159">
        <v>856</v>
      </c>
      <c r="E15" s="159">
        <v>192</v>
      </c>
      <c r="F15" s="268">
        <f t="shared" si="6"/>
        <v>9802</v>
      </c>
      <c r="G15" s="159">
        <v>8721</v>
      </c>
      <c r="H15" s="159">
        <v>2360</v>
      </c>
      <c r="I15" s="159">
        <v>993</v>
      </c>
      <c r="J15" s="159">
        <v>185</v>
      </c>
      <c r="K15" s="159">
        <f t="shared" si="3"/>
        <v>12259</v>
      </c>
      <c r="L15" s="248">
        <f t="shared" si="4"/>
        <v>0.25066312997347473</v>
      </c>
      <c r="M15" s="172"/>
      <c r="N15" s="159"/>
      <c r="O15" s="159"/>
      <c r="P15" s="159"/>
      <c r="Q15" s="159"/>
      <c r="R15" s="248"/>
    </row>
    <row r="16" spans="1:18" ht="18" customHeight="1">
      <c r="A16" s="185" t="s">
        <v>32</v>
      </c>
      <c r="B16" s="159">
        <f>42+9563+40</f>
        <v>9645</v>
      </c>
      <c r="C16" s="159">
        <v>2936</v>
      </c>
      <c r="D16" s="159">
        <v>1220</v>
      </c>
      <c r="E16" s="159">
        <v>195</v>
      </c>
      <c r="F16" s="268">
        <f t="shared" si="6"/>
        <v>13996</v>
      </c>
      <c r="G16" s="159">
        <v>11869</v>
      </c>
      <c r="H16" s="159">
        <v>4096</v>
      </c>
      <c r="I16" s="159">
        <v>1348</v>
      </c>
      <c r="J16" s="159">
        <v>210</v>
      </c>
      <c r="K16" s="159">
        <f t="shared" si="3"/>
        <v>17523</v>
      </c>
      <c r="L16" s="248">
        <f t="shared" si="4"/>
        <v>0.2520005715918834</v>
      </c>
      <c r="M16" s="172"/>
      <c r="N16" s="159"/>
      <c r="O16" s="159"/>
      <c r="P16" s="159"/>
      <c r="Q16" s="159"/>
      <c r="R16" s="248"/>
    </row>
    <row r="17" spans="1:18" ht="18" customHeight="1">
      <c r="A17" s="185" t="s">
        <v>33</v>
      </c>
      <c r="B17" s="159">
        <f>51+12662+37</f>
        <v>12750</v>
      </c>
      <c r="C17" s="159">
        <v>3727</v>
      </c>
      <c r="D17" s="159">
        <v>1441</v>
      </c>
      <c r="E17" s="159">
        <v>197</v>
      </c>
      <c r="F17" s="268">
        <f t="shared" si="6"/>
        <v>18115</v>
      </c>
      <c r="G17" s="159">
        <v>15176</v>
      </c>
      <c r="H17" s="159">
        <v>5046</v>
      </c>
      <c r="I17" s="159">
        <v>1588</v>
      </c>
      <c r="J17" s="159">
        <v>241</v>
      </c>
      <c r="K17" s="159">
        <f t="shared" si="3"/>
        <v>22051</v>
      </c>
      <c r="L17" s="248">
        <f t="shared" si="4"/>
        <v>0.21727849848192116</v>
      </c>
      <c r="M17" s="172"/>
      <c r="N17" s="159"/>
      <c r="O17" s="159"/>
      <c r="P17" s="159"/>
      <c r="Q17" s="159"/>
      <c r="R17" s="248"/>
    </row>
    <row r="18" spans="1:18" ht="39" customHeight="1" thickBot="1">
      <c r="A18" s="187" t="s">
        <v>48</v>
      </c>
      <c r="B18" s="171">
        <f aca="true" t="shared" si="7" ref="B18:K18">AVERAGE(B12:B17)</f>
        <v>9517.833333333334</v>
      </c>
      <c r="C18" s="171">
        <f t="shared" si="7"/>
        <v>2306.6666666666665</v>
      </c>
      <c r="D18" s="171">
        <f t="shared" si="7"/>
        <v>1036.3333333333333</v>
      </c>
      <c r="E18" s="171">
        <f t="shared" si="7"/>
        <v>190</v>
      </c>
      <c r="F18" s="270">
        <f t="shared" si="7"/>
        <v>13050.833333333334</v>
      </c>
      <c r="G18" s="171">
        <f t="shared" si="7"/>
        <v>11417.666666666666</v>
      </c>
      <c r="H18" s="171">
        <f t="shared" si="7"/>
        <v>3026</v>
      </c>
      <c r="I18" s="171">
        <f t="shared" si="7"/>
        <v>1145.6666666666667</v>
      </c>
      <c r="J18" s="171">
        <f t="shared" si="7"/>
        <v>198.66666666666666</v>
      </c>
      <c r="K18" s="171">
        <f t="shared" si="7"/>
        <v>15788</v>
      </c>
      <c r="L18" s="334">
        <f t="shared" si="4"/>
        <v>0.2097311793627481</v>
      </c>
      <c r="M18" s="173"/>
      <c r="N18" s="171"/>
      <c r="O18" s="171"/>
      <c r="P18" s="171"/>
      <c r="Q18" s="171"/>
      <c r="R18" s="334"/>
    </row>
    <row r="19" spans="1:18" ht="37.5" customHeight="1" thickBot="1">
      <c r="A19" s="345" t="s">
        <v>49</v>
      </c>
      <c r="B19" s="175">
        <f aca="true" t="shared" si="8" ref="B19:K19">AVERAGE(B5:B10,B12:B17)</f>
        <v>10275.333333333334</v>
      </c>
      <c r="C19" s="175">
        <f t="shared" si="8"/>
        <v>2543.4166666666665</v>
      </c>
      <c r="D19" s="175">
        <f t="shared" si="8"/>
        <v>1135.3333333333333</v>
      </c>
      <c r="E19" s="175">
        <f t="shared" si="8"/>
        <v>214.66666666666666</v>
      </c>
      <c r="F19" s="347">
        <f t="shared" si="8"/>
        <v>14168.75</v>
      </c>
      <c r="G19" s="175">
        <f t="shared" si="8"/>
        <v>11431.666666666666</v>
      </c>
      <c r="H19" s="175">
        <f t="shared" si="8"/>
        <v>3280.25</v>
      </c>
      <c r="I19" s="175">
        <f t="shared" si="8"/>
        <v>1188.5</v>
      </c>
      <c r="J19" s="175">
        <f t="shared" si="8"/>
        <v>202.08333333333334</v>
      </c>
      <c r="K19" s="175">
        <f t="shared" si="8"/>
        <v>16102.5</v>
      </c>
      <c r="L19" s="335">
        <f t="shared" si="4"/>
        <v>0.1364799294221437</v>
      </c>
      <c r="M19" s="141"/>
      <c r="N19" s="175"/>
      <c r="O19" s="175"/>
      <c r="P19" s="175"/>
      <c r="Q19" s="175"/>
      <c r="R19" s="335"/>
    </row>
    <row r="20" ht="12.75">
      <c r="L20" s="205"/>
    </row>
    <row r="21" ht="12.75">
      <c r="L21" s="245"/>
    </row>
    <row r="22" spans="1:18" ht="31.5" customHeight="1">
      <c r="A22" s="420" t="s">
        <v>46</v>
      </c>
      <c r="B22" s="420"/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</row>
    <row r="26" ht="12.75">
      <c r="A26" s="128"/>
    </row>
    <row r="27" spans="1:18" ht="12.75">
      <c r="A27" s="128" t="s">
        <v>114</v>
      </c>
      <c r="H27" s="101"/>
      <c r="I27" s="129"/>
      <c r="J27" s="129"/>
      <c r="K27" s="129"/>
      <c r="O27" s="101"/>
      <c r="P27" s="418" t="s">
        <v>15</v>
      </c>
      <c r="Q27" s="418"/>
      <c r="R27" s="129"/>
    </row>
    <row r="28" spans="1:18" ht="12.75">
      <c r="A28" s="102">
        <v>41215</v>
      </c>
      <c r="H28" s="129"/>
      <c r="I28" s="129"/>
      <c r="J28" s="129"/>
      <c r="K28" s="129"/>
      <c r="O28" s="418" t="s">
        <v>14</v>
      </c>
      <c r="P28" s="418"/>
      <c r="Q28" s="418"/>
      <c r="R28" s="418"/>
    </row>
  </sheetData>
  <sheetProtection/>
  <mergeCells count="10">
    <mergeCell ref="A22:R22"/>
    <mergeCell ref="P27:Q27"/>
    <mergeCell ref="O28:R28"/>
    <mergeCell ref="M3:Q3"/>
    <mergeCell ref="R3:R4"/>
    <mergeCell ref="B1:R1"/>
    <mergeCell ref="A2:B2"/>
    <mergeCell ref="L3:L4"/>
    <mergeCell ref="B3:F3"/>
    <mergeCell ref="G3:K3"/>
  </mergeCells>
  <printOptions/>
  <pageMargins left="0" right="0" top="0.35433070866141736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9">
      <selection activeCell="J34" sqref="J34"/>
    </sheetView>
  </sheetViews>
  <sheetFormatPr defaultColWidth="17.7109375" defaultRowHeight="12.75"/>
  <cols>
    <col min="1" max="1" width="17.28125" style="0" customWidth="1"/>
    <col min="2" max="2" width="9.57421875" style="0" hidden="1" customWidth="1"/>
    <col min="3" max="5" width="14.140625" style="0" hidden="1" customWidth="1"/>
    <col min="6" max="6" width="9.7109375" style="0" hidden="1" customWidth="1"/>
    <col min="7" max="7" width="14.00390625" style="0" hidden="1" customWidth="1"/>
    <col min="8" max="8" width="8.57421875" style="0" hidden="1" customWidth="1"/>
    <col min="9" max="9" width="14.57421875" style="0" hidden="1" customWidth="1"/>
    <col min="10" max="10" width="8.421875" style="0" customWidth="1"/>
    <col min="11" max="11" width="14.8515625" style="0" customWidth="1"/>
    <col min="12" max="12" width="9.57421875" style="0" customWidth="1"/>
    <col min="13" max="13" width="8.28125" style="0" customWidth="1"/>
    <col min="14" max="14" width="14.7109375" style="0" customWidth="1"/>
    <col min="15" max="15" width="9.00390625" style="0" customWidth="1"/>
    <col min="16" max="16" width="8.7109375" style="0" customWidth="1"/>
    <col min="17" max="17" width="14.421875" style="0" customWidth="1"/>
    <col min="18" max="19" width="8.8515625" style="0" customWidth="1"/>
    <col min="20" max="20" width="15.57421875" style="0" customWidth="1"/>
    <col min="21" max="21" width="9.140625" style="0" customWidth="1"/>
  </cols>
  <sheetData>
    <row r="1" spans="1:18" ht="24" customHeight="1">
      <c r="A1" s="229"/>
      <c r="B1" s="229"/>
      <c r="C1" s="229"/>
      <c r="D1" s="229"/>
      <c r="E1" s="229"/>
      <c r="F1" s="229"/>
      <c r="G1" s="229"/>
      <c r="H1" s="437" t="s">
        <v>78</v>
      </c>
      <c r="I1" s="437"/>
      <c r="J1" s="437"/>
      <c r="K1" s="437"/>
      <c r="L1" s="437"/>
      <c r="M1" s="437"/>
      <c r="N1" s="437"/>
      <c r="O1" s="437"/>
      <c r="P1" s="437"/>
      <c r="Q1" s="437"/>
      <c r="R1" s="229"/>
    </row>
    <row r="2" ht="13.5" customHeight="1" thickBot="1"/>
    <row r="3" spans="1:21" ht="12.75" customHeight="1" thickBot="1">
      <c r="A3" s="95"/>
      <c r="B3" s="432">
        <v>2005</v>
      </c>
      <c r="C3" s="433"/>
      <c r="D3" s="432">
        <v>2006</v>
      </c>
      <c r="E3" s="433"/>
      <c r="F3" s="432">
        <v>2007</v>
      </c>
      <c r="G3" s="433"/>
      <c r="H3" s="432">
        <v>2008</v>
      </c>
      <c r="I3" s="433"/>
      <c r="J3" s="432">
        <v>2009</v>
      </c>
      <c r="K3" s="441"/>
      <c r="L3" s="429" t="s">
        <v>37</v>
      </c>
      <c r="M3" s="432">
        <v>2010</v>
      </c>
      <c r="N3" s="441"/>
      <c r="O3" s="429" t="s">
        <v>38</v>
      </c>
      <c r="P3" s="440">
        <v>2011</v>
      </c>
      <c r="Q3" s="441"/>
      <c r="R3" s="429" t="s">
        <v>40</v>
      </c>
      <c r="S3" s="432">
        <v>2012</v>
      </c>
      <c r="T3" s="433"/>
      <c r="U3" s="442" t="s">
        <v>77</v>
      </c>
    </row>
    <row r="4" spans="1:21" ht="12.75" customHeight="1">
      <c r="A4" s="163" t="s">
        <v>17</v>
      </c>
      <c r="B4" s="103" t="s">
        <v>18</v>
      </c>
      <c r="C4" s="106" t="s">
        <v>19</v>
      </c>
      <c r="D4" s="103" t="s">
        <v>18</v>
      </c>
      <c r="E4" s="106" t="s">
        <v>19</v>
      </c>
      <c r="F4" s="103" t="s">
        <v>18</v>
      </c>
      <c r="G4" s="106" t="s">
        <v>19</v>
      </c>
      <c r="H4" s="103" t="s">
        <v>18</v>
      </c>
      <c r="I4" s="438" t="s">
        <v>67</v>
      </c>
      <c r="J4" s="103" t="s">
        <v>18</v>
      </c>
      <c r="K4" s="434" t="s">
        <v>67</v>
      </c>
      <c r="L4" s="430"/>
      <c r="M4" s="103" t="s">
        <v>18</v>
      </c>
      <c r="N4" s="434" t="s">
        <v>67</v>
      </c>
      <c r="O4" s="430"/>
      <c r="P4" s="296" t="s">
        <v>18</v>
      </c>
      <c r="Q4" s="434" t="s">
        <v>67</v>
      </c>
      <c r="R4" s="430"/>
      <c r="S4" s="103" t="s">
        <v>18</v>
      </c>
      <c r="T4" s="438" t="s">
        <v>67</v>
      </c>
      <c r="U4" s="443"/>
    </row>
    <row r="5" spans="1:21" ht="12.75">
      <c r="A5" s="96"/>
      <c r="B5" s="104" t="s">
        <v>20</v>
      </c>
      <c r="C5" s="107" t="s">
        <v>34</v>
      </c>
      <c r="D5" s="105" t="s">
        <v>20</v>
      </c>
      <c r="E5" s="107" t="s">
        <v>21</v>
      </c>
      <c r="F5" s="104" t="s">
        <v>20</v>
      </c>
      <c r="G5" s="107" t="s">
        <v>21</v>
      </c>
      <c r="H5" s="105" t="s">
        <v>58</v>
      </c>
      <c r="I5" s="439"/>
      <c r="J5" s="105" t="s">
        <v>58</v>
      </c>
      <c r="K5" s="435"/>
      <c r="L5" s="430"/>
      <c r="M5" s="105" t="s">
        <v>58</v>
      </c>
      <c r="N5" s="435"/>
      <c r="O5" s="430"/>
      <c r="P5" s="297" t="s">
        <v>58</v>
      </c>
      <c r="Q5" s="435"/>
      <c r="R5" s="430"/>
      <c r="S5" s="105" t="s">
        <v>58</v>
      </c>
      <c r="T5" s="439"/>
      <c r="U5" s="443"/>
    </row>
    <row r="6" spans="1:21" ht="19.5" customHeight="1" thickBot="1">
      <c r="A6" s="97"/>
      <c r="B6" s="108"/>
      <c r="C6" s="109" t="s">
        <v>16</v>
      </c>
      <c r="D6" s="108"/>
      <c r="E6" s="109" t="s">
        <v>16</v>
      </c>
      <c r="F6" s="108"/>
      <c r="G6" s="109" t="s">
        <v>16</v>
      </c>
      <c r="H6" s="108"/>
      <c r="I6" s="110"/>
      <c r="J6" s="108"/>
      <c r="K6" s="281"/>
      <c r="L6" s="431"/>
      <c r="M6" s="108"/>
      <c r="N6" s="281"/>
      <c r="O6" s="431"/>
      <c r="P6" s="298"/>
      <c r="Q6" s="281"/>
      <c r="R6" s="431"/>
      <c r="S6" s="108"/>
      <c r="T6" s="110"/>
      <c r="U6" s="444"/>
    </row>
    <row r="7" spans="1:21" ht="15" customHeight="1">
      <c r="A7" s="196" t="s">
        <v>23</v>
      </c>
      <c r="B7" s="69">
        <v>14673</v>
      </c>
      <c r="C7" s="125">
        <v>2940510</v>
      </c>
      <c r="D7" s="69">
        <v>14562</v>
      </c>
      <c r="E7" s="193">
        <v>3818295</v>
      </c>
      <c r="F7" s="69">
        <v>14489</v>
      </c>
      <c r="G7" s="125">
        <v>3005355</v>
      </c>
      <c r="H7" s="69">
        <v>12860</v>
      </c>
      <c r="I7" s="193">
        <v>6429356</v>
      </c>
      <c r="J7" s="68">
        <v>14841</v>
      </c>
      <c r="K7" s="291">
        <v>5725662</v>
      </c>
      <c r="L7" s="276">
        <f aca="true" t="shared" si="0" ref="L7:L21">J7/H7-1</f>
        <v>0.15404354587869373</v>
      </c>
      <c r="M7" s="68">
        <v>20020</v>
      </c>
      <c r="N7" s="291">
        <v>6402802</v>
      </c>
      <c r="O7" s="276">
        <f aca="true" t="shared" si="1" ref="O7:O21">M7/J7-1</f>
        <v>0.34896570311973596</v>
      </c>
      <c r="P7" s="83">
        <v>20351</v>
      </c>
      <c r="Q7" s="282">
        <v>7694758</v>
      </c>
      <c r="R7" s="276">
        <f aca="true" t="shared" si="2" ref="R7:R21">P7/M7-1</f>
        <v>0.016533466533466434</v>
      </c>
      <c r="S7" s="275">
        <v>24336</v>
      </c>
      <c r="T7" s="271">
        <v>7876600</v>
      </c>
      <c r="U7" s="276">
        <f aca="true" t="shared" si="3" ref="U7:U13">S7/P7-1</f>
        <v>0.19581347353938372</v>
      </c>
    </row>
    <row r="8" spans="1:21" ht="15" customHeight="1">
      <c r="A8" s="123" t="s">
        <v>24</v>
      </c>
      <c r="B8" s="71">
        <v>14411</v>
      </c>
      <c r="C8" s="121">
        <v>3852153</v>
      </c>
      <c r="D8" s="71">
        <v>14322</v>
      </c>
      <c r="E8" s="99">
        <v>3421812</v>
      </c>
      <c r="F8" s="71">
        <v>13985</v>
      </c>
      <c r="G8" s="121">
        <v>4133238</v>
      </c>
      <c r="H8" s="71">
        <v>12872</v>
      </c>
      <c r="I8" s="99">
        <v>7705397</v>
      </c>
      <c r="J8" s="70">
        <v>15214</v>
      </c>
      <c r="K8" s="292">
        <v>7721727</v>
      </c>
      <c r="L8" s="278">
        <f t="shared" si="0"/>
        <v>0.18194530764449968</v>
      </c>
      <c r="M8" s="70">
        <v>18653</v>
      </c>
      <c r="N8" s="292">
        <v>9341322</v>
      </c>
      <c r="O8" s="277">
        <f t="shared" si="1"/>
        <v>0.2260418036019456</v>
      </c>
      <c r="P8" s="84">
        <v>19835</v>
      </c>
      <c r="Q8" s="283">
        <v>9733588</v>
      </c>
      <c r="R8" s="277">
        <f t="shared" si="2"/>
        <v>0.06336782287031584</v>
      </c>
      <c r="S8" s="98">
        <v>23985</v>
      </c>
      <c r="T8" s="272">
        <v>13293238</v>
      </c>
      <c r="U8" s="277">
        <f t="shared" si="3"/>
        <v>0.20922611545248304</v>
      </c>
    </row>
    <row r="9" spans="1:21" ht="15" customHeight="1">
      <c r="A9" s="123" t="s">
        <v>25</v>
      </c>
      <c r="B9" s="71">
        <v>13289</v>
      </c>
      <c r="C9" s="121">
        <v>4243776</v>
      </c>
      <c r="D9" s="71">
        <v>13512</v>
      </c>
      <c r="E9" s="99">
        <v>4348349</v>
      </c>
      <c r="F9" s="71">
        <v>12972</v>
      </c>
      <c r="G9" s="121">
        <v>4375808</v>
      </c>
      <c r="H9" s="71">
        <v>12054</v>
      </c>
      <c r="I9" s="194">
        <v>6561430</v>
      </c>
      <c r="J9" s="70">
        <v>15070</v>
      </c>
      <c r="K9" s="293">
        <v>6994997</v>
      </c>
      <c r="L9" s="278">
        <f t="shared" si="0"/>
        <v>0.250207400033184</v>
      </c>
      <c r="M9" s="70">
        <v>18118</v>
      </c>
      <c r="N9" s="293">
        <v>12306668</v>
      </c>
      <c r="O9" s="277">
        <f t="shared" si="1"/>
        <v>0.20225613802256137</v>
      </c>
      <c r="P9" s="84">
        <v>18795</v>
      </c>
      <c r="Q9" s="284">
        <v>16379537</v>
      </c>
      <c r="R9" s="277">
        <f t="shared" si="2"/>
        <v>0.037366155204768825</v>
      </c>
      <c r="S9" s="98">
        <v>23378</v>
      </c>
      <c r="T9" s="273">
        <v>13221451</v>
      </c>
      <c r="U9" s="277">
        <f t="shared" si="3"/>
        <v>0.2438414471934025</v>
      </c>
    </row>
    <row r="10" spans="1:21" ht="15" customHeight="1">
      <c r="A10" s="123" t="s">
        <v>26</v>
      </c>
      <c r="B10" s="71">
        <v>8005</v>
      </c>
      <c r="C10" s="121">
        <v>3585663</v>
      </c>
      <c r="D10" s="71">
        <v>8879</v>
      </c>
      <c r="E10" s="99">
        <v>4502221</v>
      </c>
      <c r="F10" s="71">
        <v>8319</v>
      </c>
      <c r="G10" s="121">
        <v>3911497</v>
      </c>
      <c r="H10" s="71">
        <v>7536</v>
      </c>
      <c r="I10" s="99">
        <v>6895257</v>
      </c>
      <c r="J10" s="70">
        <v>11372</v>
      </c>
      <c r="K10" s="287">
        <v>6955494</v>
      </c>
      <c r="L10" s="278">
        <f t="shared" si="0"/>
        <v>0.5090233545647558</v>
      </c>
      <c r="M10" s="70">
        <v>13085</v>
      </c>
      <c r="N10" s="287">
        <v>8344709</v>
      </c>
      <c r="O10" s="277">
        <f t="shared" si="1"/>
        <v>0.1506331340133662</v>
      </c>
      <c r="P10" s="84">
        <v>14693</v>
      </c>
      <c r="Q10" s="285">
        <v>8299999</v>
      </c>
      <c r="R10" s="277">
        <f t="shared" si="2"/>
        <v>0.12288880397401614</v>
      </c>
      <c r="S10" s="98">
        <v>20758</v>
      </c>
      <c r="T10" s="274">
        <v>16676663</v>
      </c>
      <c r="U10" s="277">
        <f t="shared" si="3"/>
        <v>0.4127815966786905</v>
      </c>
    </row>
    <row r="11" spans="1:21" ht="15" customHeight="1">
      <c r="A11" s="123" t="s">
        <v>27</v>
      </c>
      <c r="B11" s="71">
        <v>7266</v>
      </c>
      <c r="C11" s="121">
        <v>2647918</v>
      </c>
      <c r="D11" s="71">
        <v>7355</v>
      </c>
      <c r="E11" s="99">
        <v>2639504.41</v>
      </c>
      <c r="F11" s="71">
        <v>6149</v>
      </c>
      <c r="G11" s="121">
        <v>3349936</v>
      </c>
      <c r="H11" s="71">
        <v>5808</v>
      </c>
      <c r="I11" s="99">
        <v>4136432</v>
      </c>
      <c r="J11" s="70">
        <v>9699</v>
      </c>
      <c r="K11" s="287">
        <v>9179790</v>
      </c>
      <c r="L11" s="278">
        <f t="shared" si="0"/>
        <v>0.6699380165289257</v>
      </c>
      <c r="M11" s="70">
        <v>10740</v>
      </c>
      <c r="N11" s="287">
        <v>10398300</v>
      </c>
      <c r="O11" s="278">
        <f t="shared" si="1"/>
        <v>0.10733065264460251</v>
      </c>
      <c r="P11" s="84">
        <v>12109</v>
      </c>
      <c r="Q11" s="285">
        <v>8780870</v>
      </c>
      <c r="R11" s="278">
        <f t="shared" si="2"/>
        <v>0.1274674115456238</v>
      </c>
      <c r="S11" s="98">
        <v>15883</v>
      </c>
      <c r="T11" s="274">
        <v>14404648</v>
      </c>
      <c r="U11" s="277">
        <f t="shared" si="3"/>
        <v>0.31166900652407303</v>
      </c>
    </row>
    <row r="12" spans="1:21" ht="15" customHeight="1" thickBot="1">
      <c r="A12" s="368" t="s">
        <v>28</v>
      </c>
      <c r="B12" s="47">
        <v>7282</v>
      </c>
      <c r="C12" s="369">
        <v>2036403</v>
      </c>
      <c r="D12" s="47">
        <v>7260</v>
      </c>
      <c r="E12" s="370">
        <v>1734611.23</v>
      </c>
      <c r="F12" s="47">
        <v>6516</v>
      </c>
      <c r="G12" s="369">
        <v>2056713</v>
      </c>
      <c r="H12" s="47">
        <v>5954</v>
      </c>
      <c r="I12" s="370">
        <v>2584829.96</v>
      </c>
      <c r="J12" s="48">
        <v>10145</v>
      </c>
      <c r="K12" s="342">
        <v>4954591</v>
      </c>
      <c r="L12" s="336">
        <f t="shared" si="0"/>
        <v>0.7038965401410817</v>
      </c>
      <c r="M12" s="48">
        <v>11103</v>
      </c>
      <c r="N12" s="342">
        <v>6021837</v>
      </c>
      <c r="O12" s="336">
        <f t="shared" si="1"/>
        <v>0.09443075406604229</v>
      </c>
      <c r="P12" s="85">
        <v>12719</v>
      </c>
      <c r="Q12" s="371">
        <v>6967932</v>
      </c>
      <c r="R12" s="336">
        <f t="shared" si="2"/>
        <v>0.14554624876159594</v>
      </c>
      <c r="S12" s="343">
        <v>15464</v>
      </c>
      <c r="T12" s="344">
        <v>9288140</v>
      </c>
      <c r="U12" s="372">
        <f t="shared" si="3"/>
        <v>0.21581885368346576</v>
      </c>
    </row>
    <row r="13" spans="1:21" ht="57" customHeight="1" thickBot="1">
      <c r="A13" s="188" t="s">
        <v>59</v>
      </c>
      <c r="B13" s="378">
        <f>AVERAGE(B7:B12)</f>
        <v>10821</v>
      </c>
      <c r="C13" s="379">
        <f>SUM(C7:C12)</f>
        <v>19306423</v>
      </c>
      <c r="D13" s="378">
        <f>AVERAGE(D7:D12)</f>
        <v>10981.666666666666</v>
      </c>
      <c r="E13" s="380">
        <f>SUM(E7:E12)</f>
        <v>20464792.64</v>
      </c>
      <c r="F13" s="378">
        <f>AVERAGE(F7:F12)</f>
        <v>10405</v>
      </c>
      <c r="G13" s="379">
        <f>SUM(G7:G12)</f>
        <v>20832547</v>
      </c>
      <c r="H13" s="378">
        <f>AVERAGE(H7:H12)</f>
        <v>9514</v>
      </c>
      <c r="I13" s="246">
        <f>SUM(I7:I12)</f>
        <v>34312701.96</v>
      </c>
      <c r="J13" s="337">
        <f>AVERAGE(J7:J12)</f>
        <v>12723.5</v>
      </c>
      <c r="K13" s="286">
        <f>SUM(K7:K12)</f>
        <v>41532261</v>
      </c>
      <c r="L13" s="247">
        <f t="shared" si="0"/>
        <v>0.3373449653142737</v>
      </c>
      <c r="M13" s="337">
        <f>AVERAGE(M7:M12)</f>
        <v>15286.5</v>
      </c>
      <c r="N13" s="286">
        <f>SUM(N7:N12)</f>
        <v>52815638</v>
      </c>
      <c r="O13" s="247">
        <f t="shared" si="1"/>
        <v>0.20143828349117765</v>
      </c>
      <c r="P13" s="302">
        <f>AVERAGE(P7:P12)</f>
        <v>16417</v>
      </c>
      <c r="Q13" s="286">
        <f>SUM(Q7:Q12)</f>
        <v>57856684</v>
      </c>
      <c r="R13" s="247">
        <f>P13/M13-1</f>
        <v>0.07395414254407484</v>
      </c>
      <c r="S13" s="302">
        <f>AVERAGE(S7:S12)</f>
        <v>20634</v>
      </c>
      <c r="T13" s="246">
        <f>SUM(T7:T12)</f>
        <v>74760740</v>
      </c>
      <c r="U13" s="247">
        <f t="shared" si="3"/>
        <v>0.2568678808552112</v>
      </c>
    </row>
    <row r="14" spans="1:21" ht="15" customHeight="1">
      <c r="A14" s="373" t="s">
        <v>29</v>
      </c>
      <c r="B14" s="73">
        <v>8708</v>
      </c>
      <c r="C14" s="374">
        <v>1031804</v>
      </c>
      <c r="D14" s="73">
        <v>8866</v>
      </c>
      <c r="E14" s="375">
        <v>2106129</v>
      </c>
      <c r="F14" s="73">
        <v>8061</v>
      </c>
      <c r="G14" s="374">
        <v>1502791</v>
      </c>
      <c r="H14" s="73">
        <v>7529</v>
      </c>
      <c r="I14" s="375">
        <v>2428466</v>
      </c>
      <c r="J14" s="72">
        <v>12127</v>
      </c>
      <c r="K14" s="376">
        <v>5106587</v>
      </c>
      <c r="L14" s="277">
        <f t="shared" si="0"/>
        <v>0.6107052729446141</v>
      </c>
      <c r="M14" s="72">
        <v>12749</v>
      </c>
      <c r="N14" s="376">
        <v>3590014</v>
      </c>
      <c r="O14" s="277">
        <f t="shared" si="1"/>
        <v>0.05129050878205654</v>
      </c>
      <c r="P14" s="303">
        <v>14759</v>
      </c>
      <c r="Q14" s="376">
        <v>3742612</v>
      </c>
      <c r="R14" s="277">
        <f t="shared" si="2"/>
        <v>0.15765942426857005</v>
      </c>
      <c r="S14" s="98" t="s">
        <v>57</v>
      </c>
      <c r="T14" s="377">
        <v>7397094</v>
      </c>
      <c r="U14" s="365" t="s">
        <v>57</v>
      </c>
    </row>
    <row r="15" spans="1:21" ht="15" customHeight="1">
      <c r="A15" s="123" t="s">
        <v>7</v>
      </c>
      <c r="B15" s="71">
        <v>8419</v>
      </c>
      <c r="C15" s="121">
        <v>2904935.01</v>
      </c>
      <c r="D15" s="71">
        <v>8827</v>
      </c>
      <c r="E15" s="99">
        <v>1377861</v>
      </c>
      <c r="F15" s="71">
        <v>7992</v>
      </c>
      <c r="G15" s="121">
        <v>2217876</v>
      </c>
      <c r="H15" s="71">
        <v>7648</v>
      </c>
      <c r="I15" s="99">
        <v>3006346</v>
      </c>
      <c r="J15" s="70">
        <v>12023</v>
      </c>
      <c r="K15" s="287">
        <v>4571245</v>
      </c>
      <c r="L15" s="278">
        <f t="shared" si="0"/>
        <v>0.5720449790794979</v>
      </c>
      <c r="M15" s="70">
        <v>12320</v>
      </c>
      <c r="N15" s="287">
        <v>5135684</v>
      </c>
      <c r="O15" s="277">
        <f t="shared" si="1"/>
        <v>0.02470265324794152</v>
      </c>
      <c r="P15" s="303">
        <v>14356</v>
      </c>
      <c r="Q15" s="287">
        <v>5949558</v>
      </c>
      <c r="R15" s="277">
        <f t="shared" si="2"/>
        <v>0.16525974025974022</v>
      </c>
      <c r="S15" s="98" t="s">
        <v>57</v>
      </c>
      <c r="T15" s="274">
        <v>6406861</v>
      </c>
      <c r="U15" s="365" t="s">
        <v>57</v>
      </c>
    </row>
    <row r="16" spans="1:21" ht="15" customHeight="1">
      <c r="A16" s="123" t="s">
        <v>30</v>
      </c>
      <c r="B16" s="71">
        <v>7846</v>
      </c>
      <c r="C16" s="121">
        <v>2923665.34</v>
      </c>
      <c r="D16" s="71">
        <v>8413</v>
      </c>
      <c r="E16" s="99">
        <v>3020351.79</v>
      </c>
      <c r="F16" s="71">
        <v>7618</v>
      </c>
      <c r="G16" s="121">
        <v>2150669</v>
      </c>
      <c r="H16" s="71">
        <v>6945</v>
      </c>
      <c r="I16" s="99">
        <v>3873569</v>
      </c>
      <c r="J16" s="70">
        <v>11661</v>
      </c>
      <c r="K16" s="287">
        <v>7025665</v>
      </c>
      <c r="L16" s="278">
        <f t="shared" si="0"/>
        <v>0.6790496760259179</v>
      </c>
      <c r="M16" s="70">
        <v>11323</v>
      </c>
      <c r="N16" s="287">
        <v>8542058</v>
      </c>
      <c r="O16" s="277">
        <f t="shared" si="1"/>
        <v>-0.02898550724637683</v>
      </c>
      <c r="P16" s="303">
        <v>13780</v>
      </c>
      <c r="Q16" s="287">
        <v>8229483</v>
      </c>
      <c r="R16" s="278">
        <f t="shared" si="2"/>
        <v>0.21699196326061987</v>
      </c>
      <c r="S16" s="98" t="s">
        <v>57</v>
      </c>
      <c r="T16" s="274">
        <v>11517137</v>
      </c>
      <c r="U16" s="365" t="s">
        <v>57</v>
      </c>
    </row>
    <row r="17" spans="1:21" ht="15" customHeight="1">
      <c r="A17" s="123" t="s">
        <v>31</v>
      </c>
      <c r="B17" s="71">
        <v>6917</v>
      </c>
      <c r="C17" s="121">
        <v>1827238</v>
      </c>
      <c r="D17" s="71">
        <v>6743</v>
      </c>
      <c r="E17" s="99">
        <v>2304286</v>
      </c>
      <c r="F17" s="71">
        <v>5798</v>
      </c>
      <c r="G17" s="121">
        <v>2070347</v>
      </c>
      <c r="H17" s="71">
        <v>5771</v>
      </c>
      <c r="I17" s="99">
        <v>3454842</v>
      </c>
      <c r="J17" s="70">
        <v>10381</v>
      </c>
      <c r="K17" s="287">
        <v>5069350</v>
      </c>
      <c r="L17" s="278">
        <f t="shared" si="0"/>
        <v>0.798821694680298</v>
      </c>
      <c r="M17" s="70">
        <v>9802</v>
      </c>
      <c r="N17" s="287">
        <v>4385709</v>
      </c>
      <c r="O17" s="277">
        <f t="shared" si="1"/>
        <v>-0.05577497350929583</v>
      </c>
      <c r="P17" s="303">
        <v>12259</v>
      </c>
      <c r="Q17" s="287">
        <v>7387566</v>
      </c>
      <c r="R17" s="278">
        <f t="shared" si="2"/>
        <v>0.25066312997347473</v>
      </c>
      <c r="S17" s="98" t="s">
        <v>57</v>
      </c>
      <c r="T17" s="274">
        <v>9890312</v>
      </c>
      <c r="U17" s="365" t="s">
        <v>57</v>
      </c>
    </row>
    <row r="18" spans="1:21" ht="15" customHeight="1">
      <c r="A18" s="123" t="s">
        <v>32</v>
      </c>
      <c r="B18" s="71">
        <v>10002</v>
      </c>
      <c r="C18" s="121">
        <v>1990787</v>
      </c>
      <c r="D18" s="71">
        <v>10026</v>
      </c>
      <c r="E18" s="99">
        <v>2463829</v>
      </c>
      <c r="F18" s="71">
        <v>8930</v>
      </c>
      <c r="G18" s="121">
        <v>1916507</v>
      </c>
      <c r="H18" s="71">
        <v>9212</v>
      </c>
      <c r="I18" s="99">
        <v>2912126</v>
      </c>
      <c r="J18" s="70">
        <v>14716</v>
      </c>
      <c r="K18" s="287">
        <v>7174890</v>
      </c>
      <c r="L18" s="278">
        <f t="shared" si="0"/>
        <v>0.5974815458098133</v>
      </c>
      <c r="M18" s="70">
        <v>13996</v>
      </c>
      <c r="N18" s="287">
        <v>6514316</v>
      </c>
      <c r="O18" s="277">
        <f t="shared" si="1"/>
        <v>-0.04892633867898888</v>
      </c>
      <c r="P18" s="303">
        <v>17523</v>
      </c>
      <c r="Q18" s="287">
        <v>8227126</v>
      </c>
      <c r="R18" s="278">
        <f t="shared" si="2"/>
        <v>0.2520005715918834</v>
      </c>
      <c r="S18" s="98" t="s">
        <v>57</v>
      </c>
      <c r="T18" s="274">
        <v>7834516</v>
      </c>
      <c r="U18" s="365" t="s">
        <v>57</v>
      </c>
    </row>
    <row r="19" spans="1:21" ht="15" customHeight="1" thickBot="1">
      <c r="A19" s="197" t="s">
        <v>33</v>
      </c>
      <c r="B19" s="75">
        <v>13093</v>
      </c>
      <c r="C19" s="199">
        <v>1935627</v>
      </c>
      <c r="D19" s="75">
        <v>12931</v>
      </c>
      <c r="E19" s="198">
        <v>1815997</v>
      </c>
      <c r="F19" s="75">
        <v>12041</v>
      </c>
      <c r="G19" s="199">
        <v>1472275</v>
      </c>
      <c r="H19" s="75">
        <v>12724</v>
      </c>
      <c r="I19" s="198">
        <v>3423575</v>
      </c>
      <c r="J19" s="74">
        <v>18370</v>
      </c>
      <c r="K19" s="288">
        <v>7432835</v>
      </c>
      <c r="L19" s="279">
        <f t="shared" si="0"/>
        <v>0.4437283872995914</v>
      </c>
      <c r="M19" s="74">
        <v>18115</v>
      </c>
      <c r="N19" s="288">
        <v>4825777</v>
      </c>
      <c r="O19" s="280">
        <f t="shared" si="1"/>
        <v>-0.0138813282525857</v>
      </c>
      <c r="P19" s="341">
        <v>22051</v>
      </c>
      <c r="Q19" s="342">
        <v>6997865</v>
      </c>
      <c r="R19" s="336">
        <f t="shared" si="2"/>
        <v>0.21727849848192116</v>
      </c>
      <c r="S19" s="98" t="s">
        <v>57</v>
      </c>
      <c r="T19" s="344">
        <v>6661968</v>
      </c>
      <c r="U19" s="365" t="s">
        <v>57</v>
      </c>
    </row>
    <row r="20" spans="1:21" ht="57.75" customHeight="1" thickBot="1">
      <c r="A20" s="200" t="s">
        <v>60</v>
      </c>
      <c r="B20" s="208">
        <f>AVERAGE(B14:B19)</f>
        <v>9164.166666666666</v>
      </c>
      <c r="C20" s="203">
        <f>SUM(C14:C19)</f>
        <v>12614056.35</v>
      </c>
      <c r="D20" s="202">
        <f>AVERAGE(D14:D19)</f>
        <v>9301</v>
      </c>
      <c r="E20" s="201">
        <f>SUM(E14:E19)</f>
        <v>13088453.79</v>
      </c>
      <c r="F20" s="208">
        <f>AVERAGE(F14:F19)</f>
        <v>8406.666666666666</v>
      </c>
      <c r="G20" s="203">
        <f>SUM(G14:G19)</f>
        <v>11330465</v>
      </c>
      <c r="H20" s="207">
        <f>AVERAGE(H14:H19)</f>
        <v>8304.833333333334</v>
      </c>
      <c r="I20" s="204">
        <f>SUM(I14:I19)</f>
        <v>19098924</v>
      </c>
      <c r="J20" s="207">
        <f>AVERAGE(J14:J19)</f>
        <v>13213</v>
      </c>
      <c r="K20" s="289">
        <f>SUM(K14:K19)</f>
        <v>36380572</v>
      </c>
      <c r="L20" s="206">
        <f t="shared" si="0"/>
        <v>0.5910012241867184</v>
      </c>
      <c r="M20" s="294">
        <f>AVERAGE(M14:M19)</f>
        <v>13050.833333333334</v>
      </c>
      <c r="N20" s="289">
        <f>SUM(N14:N19)</f>
        <v>32993558</v>
      </c>
      <c r="O20" s="206">
        <f t="shared" si="1"/>
        <v>-0.012273266227704971</v>
      </c>
      <c r="P20" s="337">
        <f>AVERAGE(P14:P19)</f>
        <v>15788</v>
      </c>
      <c r="Q20" s="286">
        <f>SUM(Q14:Q19)</f>
        <v>40534210</v>
      </c>
      <c r="R20" s="244">
        <f t="shared" si="2"/>
        <v>0.2097311793627481</v>
      </c>
      <c r="S20" s="141"/>
      <c r="T20" s="246">
        <f>SUM(T14:T19)</f>
        <v>49707888</v>
      </c>
      <c r="U20" s="247"/>
    </row>
    <row r="21" spans="1:21" ht="46.5" customHeight="1" thickBot="1">
      <c r="A21" s="188" t="s">
        <v>61</v>
      </c>
      <c r="B21" s="141">
        <f>AVERAGE(B13,B20)</f>
        <v>9992.583333333332</v>
      </c>
      <c r="C21" s="122">
        <f>SUM(C13,C20)</f>
        <v>31920479.35</v>
      </c>
      <c r="D21" s="141">
        <f>AVERAGE(D13,D20)</f>
        <v>10141.333333333332</v>
      </c>
      <c r="E21" s="100">
        <f>SUM(E13,E20)</f>
        <v>33553246.43</v>
      </c>
      <c r="F21" s="141">
        <f>AVERAGE(F13,F20)</f>
        <v>9405.833333333332</v>
      </c>
      <c r="G21" s="122">
        <f>SUM(G13,G20)</f>
        <v>32163012</v>
      </c>
      <c r="H21" s="212">
        <f>AVERAGE(H7:H12,H14:H19)</f>
        <v>8909.416666666666</v>
      </c>
      <c r="I21" s="214">
        <f>SUM(I13,I20)</f>
        <v>53411625.96</v>
      </c>
      <c r="J21" s="212">
        <f>AVERAGE(J7:J12,J14:J19)</f>
        <v>12968.25</v>
      </c>
      <c r="K21" s="295">
        <f>SUM(K13,K20)</f>
        <v>77912833</v>
      </c>
      <c r="L21" s="299">
        <f t="shared" si="0"/>
        <v>0.45556667570828635</v>
      </c>
      <c r="M21" s="301">
        <f>AVERAGE(M7:M12,M14:M19)</f>
        <v>14168.666666666666</v>
      </c>
      <c r="N21" s="290">
        <f>SUM(N13,N20)</f>
        <v>85809196</v>
      </c>
      <c r="O21" s="299">
        <f t="shared" si="1"/>
        <v>0.09256581779859774</v>
      </c>
      <c r="P21" s="337">
        <f>AVERAGE(P7:P12,P14:P19)</f>
        <v>16102.5</v>
      </c>
      <c r="Q21" s="338">
        <f>SUM(Q13,Q20)</f>
        <v>98390894</v>
      </c>
      <c r="R21" s="244">
        <f t="shared" si="2"/>
        <v>0.13648661365454284</v>
      </c>
      <c r="S21" s="339"/>
      <c r="T21" s="246">
        <f>SUM(T13,T20)</f>
        <v>124468628</v>
      </c>
      <c r="U21" s="340"/>
    </row>
    <row r="22" spans="1:21" ht="18" customHeight="1" thickBot="1">
      <c r="A22" s="209" t="s">
        <v>65</v>
      </c>
      <c r="B22" s="366"/>
      <c r="C22" s="366"/>
      <c r="D22" s="366"/>
      <c r="E22" s="366"/>
      <c r="F22" s="366"/>
      <c r="G22" s="366"/>
      <c r="H22" s="210"/>
      <c r="I22" s="211">
        <v>54291437</v>
      </c>
      <c r="J22" s="210"/>
      <c r="K22" s="216">
        <v>77869786</v>
      </c>
      <c r="L22" s="300"/>
      <c r="M22" s="218"/>
      <c r="N22" s="230">
        <v>85809195</v>
      </c>
      <c r="O22" s="220"/>
      <c r="P22" s="219"/>
      <c r="Q22" s="381">
        <v>98390894</v>
      </c>
      <c r="R22" s="231"/>
      <c r="S22" s="220"/>
      <c r="T22" s="235" t="s">
        <v>57</v>
      </c>
      <c r="U22" s="231"/>
    </row>
    <row r="23" spans="1:17" ht="18" customHeight="1">
      <c r="A23" s="221"/>
      <c r="B23" s="222"/>
      <c r="C23" s="222"/>
      <c r="D23" s="222"/>
      <c r="E23" s="222"/>
      <c r="F23" s="222"/>
      <c r="G23" s="222"/>
      <c r="H23" s="213"/>
      <c r="I23" s="223"/>
      <c r="J23" s="213"/>
      <c r="K23" s="215"/>
      <c r="L23" s="142"/>
      <c r="M23" s="142"/>
      <c r="N23" s="217"/>
      <c r="O23" s="33"/>
      <c r="P23" s="33"/>
      <c r="Q23" s="224"/>
    </row>
    <row r="24" spans="1:17" ht="22.5" customHeight="1">
      <c r="A24" s="436" t="s">
        <v>63</v>
      </c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</row>
    <row r="25" spans="1:15" ht="12" customHeight="1">
      <c r="A25" s="190" t="s">
        <v>64</v>
      </c>
      <c r="B25" s="101"/>
      <c r="C25" s="101"/>
      <c r="D25" s="101"/>
      <c r="E25" s="101"/>
      <c r="F25" s="129"/>
      <c r="G25" s="129"/>
      <c r="H25" s="130"/>
      <c r="I25" s="127"/>
      <c r="J25" s="191"/>
      <c r="K25" s="192"/>
      <c r="L25" s="129"/>
      <c r="M25" s="129"/>
      <c r="N25" s="129"/>
      <c r="O25" s="129"/>
    </row>
    <row r="26" spans="1:15" ht="12.75" customHeight="1">
      <c r="A26" s="189" t="s">
        <v>62</v>
      </c>
      <c r="B26" s="101"/>
      <c r="C26" s="101"/>
      <c r="D26" s="101"/>
      <c r="E26" s="101"/>
      <c r="F26" s="127"/>
      <c r="G26" s="127"/>
      <c r="H26" s="129"/>
      <c r="I26" s="127"/>
      <c r="J26" s="127"/>
      <c r="K26" s="192"/>
      <c r="L26" s="192"/>
      <c r="M26" s="192"/>
      <c r="N26" s="192"/>
      <c r="O26" s="192"/>
    </row>
    <row r="27" spans="1:15" ht="12.75" customHeight="1">
      <c r="A27" s="189" t="s">
        <v>66</v>
      </c>
      <c r="B27" s="129"/>
      <c r="C27" s="129"/>
      <c r="D27" s="129"/>
      <c r="E27" s="129"/>
      <c r="F27" s="101"/>
      <c r="G27" s="129"/>
      <c r="H27" s="129"/>
      <c r="I27" s="101"/>
      <c r="J27" s="129"/>
      <c r="K27" s="127"/>
      <c r="L27" s="127"/>
      <c r="M27" s="127"/>
      <c r="N27" s="127"/>
      <c r="O27" s="127"/>
    </row>
    <row r="28" spans="1:16" ht="12.75">
      <c r="A28" s="102"/>
      <c r="B28" s="101"/>
      <c r="C28" s="101"/>
      <c r="D28" s="101"/>
      <c r="E28" s="101"/>
      <c r="F28" s="418"/>
      <c r="G28" s="418"/>
      <c r="H28" s="130"/>
      <c r="N28" s="127"/>
      <c r="O28" s="127"/>
      <c r="P28" s="127"/>
    </row>
    <row r="29" spans="1:16" ht="12.75">
      <c r="A29" s="102"/>
      <c r="B29" s="101"/>
      <c r="C29" s="101"/>
      <c r="D29" s="101"/>
      <c r="E29" s="101"/>
      <c r="F29" s="418"/>
      <c r="G29" s="418"/>
      <c r="H29" s="130"/>
      <c r="N29" s="127"/>
      <c r="O29" s="127"/>
      <c r="P29" s="127"/>
    </row>
    <row r="30" spans="1:19" ht="12.75">
      <c r="A30" s="128" t="s">
        <v>111</v>
      </c>
      <c r="B30" s="128"/>
      <c r="C30" s="128"/>
      <c r="D30" s="128"/>
      <c r="E30" s="128"/>
      <c r="F30" s="127"/>
      <c r="G30" s="127"/>
      <c r="H30" s="129"/>
      <c r="J30" s="102"/>
      <c r="K30" s="127"/>
      <c r="L30" s="127"/>
      <c r="M30" s="127"/>
      <c r="N30" s="127"/>
      <c r="O30" s="111"/>
      <c r="P30" s="127"/>
      <c r="S30" s="127" t="s">
        <v>15</v>
      </c>
    </row>
    <row r="31" spans="1:19" ht="12.75">
      <c r="A31" s="102">
        <v>41309</v>
      </c>
      <c r="B31" s="101"/>
      <c r="C31" s="101"/>
      <c r="D31" s="101"/>
      <c r="E31" s="101"/>
      <c r="F31" s="418"/>
      <c r="G31" s="418"/>
      <c r="H31" s="130"/>
      <c r="N31" s="127"/>
      <c r="O31" s="127"/>
      <c r="P31" s="127"/>
      <c r="S31" s="127" t="s">
        <v>14</v>
      </c>
    </row>
    <row r="32" spans="1:16" ht="12.75">
      <c r="A32" s="102"/>
      <c r="B32" s="101"/>
      <c r="C32" s="101"/>
      <c r="D32" s="101"/>
      <c r="E32" s="101"/>
      <c r="F32" s="418"/>
      <c r="G32" s="418"/>
      <c r="H32" s="130"/>
      <c r="N32" s="127"/>
      <c r="O32" s="127"/>
      <c r="P32" s="127"/>
    </row>
    <row r="36" ht="12.75">
      <c r="A36" s="50"/>
    </row>
  </sheetData>
  <sheetProtection/>
  <mergeCells count="23">
    <mergeCell ref="U3:U6"/>
    <mergeCell ref="T4:T5"/>
    <mergeCell ref="L3:L6"/>
    <mergeCell ref="R3:R6"/>
    <mergeCell ref="H3:I3"/>
    <mergeCell ref="M3:N3"/>
    <mergeCell ref="J3:K3"/>
    <mergeCell ref="D3:E3"/>
    <mergeCell ref="H1:Q1"/>
    <mergeCell ref="I4:I5"/>
    <mergeCell ref="K4:K5"/>
    <mergeCell ref="N4:N5"/>
    <mergeCell ref="P3:Q3"/>
    <mergeCell ref="F29:G29"/>
    <mergeCell ref="O3:O6"/>
    <mergeCell ref="F3:G3"/>
    <mergeCell ref="S3:T3"/>
    <mergeCell ref="F32:G32"/>
    <mergeCell ref="Q4:Q5"/>
    <mergeCell ref="F28:G28"/>
    <mergeCell ref="A24:Q24"/>
    <mergeCell ref="F31:G31"/>
    <mergeCell ref="B3:C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7">
      <selection activeCell="B37" sqref="B37"/>
    </sheetView>
  </sheetViews>
  <sheetFormatPr defaultColWidth="9.140625" defaultRowHeight="12.75"/>
  <cols>
    <col min="1" max="1" width="5.57421875" style="0" customWidth="1"/>
    <col min="2" max="2" width="62.57421875" style="0" customWidth="1"/>
    <col min="3" max="7" width="12.7109375" style="0" customWidth="1"/>
  </cols>
  <sheetData>
    <row r="1" spans="1:7" ht="28.5" customHeight="1">
      <c r="A1" s="446" t="s">
        <v>116</v>
      </c>
      <c r="B1" s="446"/>
      <c r="C1" s="446"/>
      <c r="D1" s="446"/>
      <c r="E1" s="446"/>
      <c r="F1" s="446"/>
      <c r="G1" s="446"/>
    </row>
    <row r="2" spans="1:3" ht="16.5" thickBot="1">
      <c r="A2" s="456"/>
      <c r="B2" s="456"/>
      <c r="C2" s="456"/>
    </row>
    <row r="3" spans="1:7" ht="19.5" customHeight="1">
      <c r="A3" s="307"/>
      <c r="B3" s="308"/>
      <c r="C3" s="447" t="s">
        <v>79</v>
      </c>
      <c r="D3" s="448"/>
      <c r="E3" s="448"/>
      <c r="F3" s="448"/>
      <c r="G3" s="449"/>
    </row>
    <row r="4" spans="1:7" ht="17.25" customHeight="1">
      <c r="A4" s="309" t="s">
        <v>80</v>
      </c>
      <c r="B4" s="310" t="s">
        <v>81</v>
      </c>
      <c r="C4" s="450" t="s">
        <v>82</v>
      </c>
      <c r="D4" s="451"/>
      <c r="E4" s="452" t="s">
        <v>83</v>
      </c>
      <c r="F4" s="453"/>
      <c r="G4" s="454" t="s">
        <v>6</v>
      </c>
    </row>
    <row r="5" spans="1:7" ht="31.5" customHeight="1">
      <c r="A5" s="311"/>
      <c r="B5" s="312"/>
      <c r="C5" s="313" t="s">
        <v>84</v>
      </c>
      <c r="D5" s="314" t="s">
        <v>85</v>
      </c>
      <c r="E5" s="314" t="s">
        <v>85</v>
      </c>
      <c r="F5" s="315" t="s">
        <v>86</v>
      </c>
      <c r="G5" s="455"/>
    </row>
    <row r="6" spans="1:7" ht="15" customHeight="1">
      <c r="A6" s="316">
        <v>1</v>
      </c>
      <c r="B6" s="317" t="s">
        <v>87</v>
      </c>
      <c r="C6" s="318">
        <v>0</v>
      </c>
      <c r="D6" s="319">
        <v>0</v>
      </c>
      <c r="E6" s="320">
        <v>0</v>
      </c>
      <c r="F6" s="320">
        <v>150</v>
      </c>
      <c r="G6" s="321">
        <f>C6+D6+E6+F6</f>
        <v>150</v>
      </c>
    </row>
    <row r="7" spans="1:7" ht="15" customHeight="1">
      <c r="A7" s="316">
        <v>2</v>
      </c>
      <c r="B7" s="317" t="s">
        <v>88</v>
      </c>
      <c r="C7" s="318">
        <v>0</v>
      </c>
      <c r="D7" s="319">
        <v>0</v>
      </c>
      <c r="E7" s="320">
        <v>0</v>
      </c>
      <c r="F7" s="320">
        <v>60</v>
      </c>
      <c r="G7" s="321">
        <f aca="true" t="shared" si="0" ref="G7:G28">C7+D7+E7+F7</f>
        <v>60</v>
      </c>
    </row>
    <row r="8" spans="1:7" ht="15" customHeight="1">
      <c r="A8" s="316">
        <v>3</v>
      </c>
      <c r="B8" s="317" t="s">
        <v>89</v>
      </c>
      <c r="C8" s="318">
        <v>94</v>
      </c>
      <c r="D8" s="319">
        <v>0</v>
      </c>
      <c r="E8" s="320">
        <v>0</v>
      </c>
      <c r="F8" s="320">
        <v>2540</v>
      </c>
      <c r="G8" s="321">
        <f t="shared" si="0"/>
        <v>2634</v>
      </c>
    </row>
    <row r="9" spans="1:7" ht="15" customHeight="1">
      <c r="A9" s="316">
        <v>4</v>
      </c>
      <c r="B9" s="317" t="s">
        <v>90</v>
      </c>
      <c r="C9" s="322">
        <v>0</v>
      </c>
      <c r="D9" s="323">
        <v>0</v>
      </c>
      <c r="E9" s="324">
        <v>0</v>
      </c>
      <c r="F9" s="292">
        <v>14</v>
      </c>
      <c r="G9" s="321">
        <f t="shared" si="0"/>
        <v>14</v>
      </c>
    </row>
    <row r="10" spans="1:7" ht="26.25" customHeight="1">
      <c r="A10" s="316">
        <v>5</v>
      </c>
      <c r="B10" s="317" t="s">
        <v>91</v>
      </c>
      <c r="C10" s="318">
        <v>0</v>
      </c>
      <c r="D10" s="319">
        <v>0</v>
      </c>
      <c r="E10" s="320">
        <v>0</v>
      </c>
      <c r="F10" s="320">
        <v>33</v>
      </c>
      <c r="G10" s="321">
        <f t="shared" si="0"/>
        <v>33</v>
      </c>
    </row>
    <row r="11" spans="1:7" ht="15.75" customHeight="1">
      <c r="A11" s="316">
        <v>6</v>
      </c>
      <c r="B11" s="317" t="s">
        <v>92</v>
      </c>
      <c r="C11" s="322">
        <v>0</v>
      </c>
      <c r="D11" s="287">
        <v>6</v>
      </c>
      <c r="E11" s="292">
        <v>9</v>
      </c>
      <c r="F11" s="292">
        <v>4584</v>
      </c>
      <c r="G11" s="321">
        <f t="shared" si="0"/>
        <v>4599</v>
      </c>
    </row>
    <row r="12" spans="1:7" ht="27.75" customHeight="1">
      <c r="A12" s="316">
        <v>7</v>
      </c>
      <c r="B12" s="317" t="s">
        <v>93</v>
      </c>
      <c r="C12" s="322">
        <v>0</v>
      </c>
      <c r="D12" s="287">
        <v>222</v>
      </c>
      <c r="E12" s="292">
        <v>22</v>
      </c>
      <c r="F12" s="292">
        <v>5170</v>
      </c>
      <c r="G12" s="321">
        <f t="shared" si="0"/>
        <v>5414</v>
      </c>
    </row>
    <row r="13" spans="1:7" ht="15" customHeight="1">
      <c r="A13" s="316">
        <v>8</v>
      </c>
      <c r="B13" s="317" t="s">
        <v>94</v>
      </c>
      <c r="C13" s="322">
        <v>0</v>
      </c>
      <c r="D13" s="287">
        <v>59</v>
      </c>
      <c r="E13" s="287">
        <v>4</v>
      </c>
      <c r="F13" s="292">
        <v>1086</v>
      </c>
      <c r="G13" s="321">
        <f t="shared" si="0"/>
        <v>1149</v>
      </c>
    </row>
    <row r="14" spans="1:7" ht="15" customHeight="1">
      <c r="A14" s="316">
        <v>9</v>
      </c>
      <c r="B14" s="317" t="s">
        <v>95</v>
      </c>
      <c r="C14" s="318">
        <v>0</v>
      </c>
      <c r="D14" s="319">
        <v>3403</v>
      </c>
      <c r="E14" s="320">
        <v>3562</v>
      </c>
      <c r="F14" s="320">
        <v>2743</v>
      </c>
      <c r="G14" s="321">
        <f t="shared" si="0"/>
        <v>9708</v>
      </c>
    </row>
    <row r="15" spans="1:7" ht="15" customHeight="1">
      <c r="A15" s="316">
        <v>10</v>
      </c>
      <c r="B15" s="317" t="s">
        <v>96</v>
      </c>
      <c r="C15" s="318">
        <v>0</v>
      </c>
      <c r="D15" s="319">
        <v>0</v>
      </c>
      <c r="E15" s="320">
        <v>2</v>
      </c>
      <c r="F15" s="320">
        <v>349</v>
      </c>
      <c r="G15" s="321">
        <f t="shared" si="0"/>
        <v>351</v>
      </c>
    </row>
    <row r="16" spans="1:7" ht="15" customHeight="1">
      <c r="A16" s="316">
        <v>11</v>
      </c>
      <c r="B16" s="317" t="s">
        <v>97</v>
      </c>
      <c r="C16" s="318">
        <v>0</v>
      </c>
      <c r="D16" s="319">
        <v>0</v>
      </c>
      <c r="E16" s="320">
        <v>0</v>
      </c>
      <c r="F16" s="292">
        <v>466</v>
      </c>
      <c r="G16" s="321">
        <f t="shared" si="0"/>
        <v>466</v>
      </c>
    </row>
    <row r="17" spans="1:7" ht="15" customHeight="1">
      <c r="A17" s="316">
        <v>12</v>
      </c>
      <c r="B17" s="317" t="s">
        <v>98</v>
      </c>
      <c r="C17" s="318">
        <v>0</v>
      </c>
      <c r="D17" s="319">
        <v>0</v>
      </c>
      <c r="E17" s="320">
        <v>8</v>
      </c>
      <c r="F17" s="320">
        <v>188</v>
      </c>
      <c r="G17" s="321">
        <f t="shared" si="0"/>
        <v>196</v>
      </c>
    </row>
    <row r="18" spans="1:7" ht="15" customHeight="1">
      <c r="A18" s="316">
        <v>13</v>
      </c>
      <c r="B18" s="317" t="s">
        <v>99</v>
      </c>
      <c r="C18" s="318">
        <v>0</v>
      </c>
      <c r="D18" s="319">
        <v>3</v>
      </c>
      <c r="E18" s="320">
        <v>0</v>
      </c>
      <c r="F18" s="320">
        <v>895</v>
      </c>
      <c r="G18" s="321">
        <f t="shared" si="0"/>
        <v>898</v>
      </c>
    </row>
    <row r="19" spans="1:7" ht="15" customHeight="1">
      <c r="A19" s="316">
        <v>14</v>
      </c>
      <c r="B19" s="317" t="s">
        <v>100</v>
      </c>
      <c r="C19" s="318">
        <v>0</v>
      </c>
      <c r="D19" s="319">
        <v>70</v>
      </c>
      <c r="E19" s="320">
        <v>5</v>
      </c>
      <c r="F19" s="320">
        <v>714</v>
      </c>
      <c r="G19" s="321">
        <f t="shared" si="0"/>
        <v>789</v>
      </c>
    </row>
    <row r="20" spans="1:7" ht="15" customHeight="1">
      <c r="A20" s="325">
        <v>15</v>
      </c>
      <c r="B20" s="317" t="s">
        <v>101</v>
      </c>
      <c r="C20" s="318">
        <v>0</v>
      </c>
      <c r="D20" s="319">
        <v>1</v>
      </c>
      <c r="E20" s="320">
        <v>0</v>
      </c>
      <c r="F20" s="320">
        <v>2655</v>
      </c>
      <c r="G20" s="321">
        <f t="shared" si="0"/>
        <v>2656</v>
      </c>
    </row>
    <row r="21" spans="1:7" ht="15" customHeight="1">
      <c r="A21" s="316">
        <v>16</v>
      </c>
      <c r="B21" s="317" t="s">
        <v>102</v>
      </c>
      <c r="C21" s="318">
        <v>0</v>
      </c>
      <c r="D21" s="319">
        <v>10</v>
      </c>
      <c r="E21" s="320"/>
      <c r="F21" s="320">
        <v>552</v>
      </c>
      <c r="G21" s="321">
        <f t="shared" si="0"/>
        <v>562</v>
      </c>
    </row>
    <row r="22" spans="1:7" ht="15" customHeight="1">
      <c r="A22" s="325">
        <v>17</v>
      </c>
      <c r="B22" s="317" t="s">
        <v>103</v>
      </c>
      <c r="C22" s="318">
        <v>0</v>
      </c>
      <c r="D22" s="319">
        <v>1</v>
      </c>
      <c r="E22" s="320">
        <v>0</v>
      </c>
      <c r="F22" s="320">
        <v>290</v>
      </c>
      <c r="G22" s="321">
        <f t="shared" si="0"/>
        <v>291</v>
      </c>
    </row>
    <row r="23" spans="1:7" ht="15" customHeight="1">
      <c r="A23" s="316">
        <v>18</v>
      </c>
      <c r="B23" s="326" t="s">
        <v>104</v>
      </c>
      <c r="C23" s="318">
        <v>0</v>
      </c>
      <c r="D23" s="319">
        <v>53</v>
      </c>
      <c r="E23" s="320">
        <v>5</v>
      </c>
      <c r="F23" s="320">
        <v>404</v>
      </c>
      <c r="G23" s="321">
        <f t="shared" si="0"/>
        <v>462</v>
      </c>
    </row>
    <row r="24" spans="1:7" ht="15" customHeight="1">
      <c r="A24" s="316">
        <v>19</v>
      </c>
      <c r="B24" s="326" t="s">
        <v>105</v>
      </c>
      <c r="C24" s="318">
        <v>0</v>
      </c>
      <c r="D24" s="319">
        <v>30</v>
      </c>
      <c r="E24" s="320">
        <v>10</v>
      </c>
      <c r="F24" s="320">
        <v>433</v>
      </c>
      <c r="G24" s="321">
        <f t="shared" si="0"/>
        <v>473</v>
      </c>
    </row>
    <row r="25" spans="1:7" ht="36.75" customHeight="1">
      <c r="A25" s="325">
        <v>20</v>
      </c>
      <c r="B25" s="326" t="s">
        <v>106</v>
      </c>
      <c r="C25" s="318">
        <v>0</v>
      </c>
      <c r="D25" s="319">
        <v>0</v>
      </c>
      <c r="E25" s="320">
        <v>0</v>
      </c>
      <c r="F25" s="320">
        <v>48</v>
      </c>
      <c r="G25" s="321">
        <f t="shared" si="0"/>
        <v>48</v>
      </c>
    </row>
    <row r="26" spans="1:7" ht="15" customHeight="1">
      <c r="A26" s="316">
        <v>21</v>
      </c>
      <c r="B26" s="326" t="s">
        <v>107</v>
      </c>
      <c r="C26" s="318">
        <v>0</v>
      </c>
      <c r="D26" s="319">
        <v>0</v>
      </c>
      <c r="E26" s="320">
        <v>0</v>
      </c>
      <c r="F26" s="320">
        <v>15</v>
      </c>
      <c r="G26" s="321">
        <f t="shared" si="0"/>
        <v>15</v>
      </c>
    </row>
    <row r="27" spans="1:7" ht="15" customHeight="1">
      <c r="A27" s="316">
        <v>22</v>
      </c>
      <c r="B27" s="327" t="s">
        <v>108</v>
      </c>
      <c r="C27" s="318">
        <v>0</v>
      </c>
      <c r="D27" s="319">
        <v>0</v>
      </c>
      <c r="E27" s="320">
        <v>0</v>
      </c>
      <c r="F27" s="320">
        <v>2381</v>
      </c>
      <c r="G27" s="321">
        <f t="shared" si="0"/>
        <v>2381</v>
      </c>
    </row>
    <row r="28" spans="1:7" ht="15" customHeight="1" thickBot="1">
      <c r="A28" s="316">
        <v>23</v>
      </c>
      <c r="B28" s="328" t="s">
        <v>109</v>
      </c>
      <c r="C28" s="329">
        <v>0</v>
      </c>
      <c r="D28" s="330">
        <v>0</v>
      </c>
      <c r="E28" s="331">
        <v>0</v>
      </c>
      <c r="F28" s="331">
        <v>25</v>
      </c>
      <c r="G28" s="321">
        <f t="shared" si="0"/>
        <v>25</v>
      </c>
    </row>
    <row r="29" spans="1:7" ht="15" customHeight="1" thickBot="1">
      <c r="A29" s="360"/>
      <c r="B29" s="361" t="s">
        <v>6</v>
      </c>
      <c r="C29" s="332">
        <f>SUM(C6:C28)</f>
        <v>94</v>
      </c>
      <c r="D29" s="332">
        <f>SUM(D6:D28)</f>
        <v>3858</v>
      </c>
      <c r="E29" s="332">
        <f>SUM(E6:E28)</f>
        <v>3627</v>
      </c>
      <c r="F29" s="332">
        <f>SUM(F6:F28)</f>
        <v>25795</v>
      </c>
      <c r="G29" s="333">
        <f>SUM(G6:G28)</f>
        <v>33374</v>
      </c>
    </row>
    <row r="30" spans="1:7" ht="12.75">
      <c r="A30" s="362"/>
      <c r="B30" s="363"/>
      <c r="C30" s="364"/>
      <c r="D30" s="364"/>
      <c r="E30" s="364"/>
      <c r="F30" s="364"/>
      <c r="G30" s="364"/>
    </row>
    <row r="31" spans="1:7" ht="12.75">
      <c r="A31" s="101" t="s">
        <v>115</v>
      </c>
      <c r="B31" s="101"/>
      <c r="C31" s="101"/>
      <c r="D31" s="101"/>
      <c r="E31" s="101"/>
      <c r="F31" s="367" t="s">
        <v>15</v>
      </c>
      <c r="G31" s="101"/>
    </row>
    <row r="32" spans="1:7" ht="12.75">
      <c r="A32" s="445">
        <v>41309</v>
      </c>
      <c r="B32" s="445"/>
      <c r="C32" s="101"/>
      <c r="D32" s="101"/>
      <c r="E32" s="101"/>
      <c r="F32" s="367" t="s">
        <v>110</v>
      </c>
      <c r="G32" s="101"/>
    </row>
  </sheetData>
  <sheetProtection/>
  <mergeCells count="7">
    <mergeCell ref="A32:B32"/>
    <mergeCell ref="A1:G1"/>
    <mergeCell ref="C3:G3"/>
    <mergeCell ref="C4:D4"/>
    <mergeCell ref="E4:F4"/>
    <mergeCell ref="G4:G5"/>
    <mergeCell ref="A2:C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rgeorghiou</cp:lastModifiedBy>
  <cp:lastPrinted>2013-02-05T10:37:11Z</cp:lastPrinted>
  <dcterms:created xsi:type="dcterms:W3CDTF">1999-12-20T10:51:55Z</dcterms:created>
  <dcterms:modified xsi:type="dcterms:W3CDTF">2013-02-05T10:37:14Z</dcterms:modified>
  <cp:category/>
  <cp:version/>
  <cp:contentType/>
  <cp:contentStatus/>
</cp:coreProperties>
</file>