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60" windowWidth="9540" windowHeight="5085" firstSheet="3" activeTab="5"/>
  </bookViews>
  <sheets>
    <sheet name="appl. by district, sex, month" sheetId="1" r:id="rId1"/>
    <sheet name="appl. by dinstrict, month 17,18" sheetId="8" r:id="rId2"/>
    <sheet name="applicants by sex, month 17,18" sheetId="4" r:id="rId3"/>
    <sheet name="appl. by month 1995-2018" sheetId="6" r:id="rId4"/>
    <sheet name="benef. by month, com 17-18" sheetId="10" r:id="rId5"/>
    <sheet name="benef. amount by month 11-18" sheetId="5" r:id="rId6"/>
    <sheet name="by ec activity 01.18" sheetId="11" r:id="rId7"/>
    <sheet name="by ec.activity 02.18" sheetId="12" r:id="rId8"/>
    <sheet name="by ec.activity 03.18" sheetId="13" r:id="rId9"/>
    <sheet name="by ec.activity 04.18" sheetId="14" r:id="rId10"/>
    <sheet name="by ec.activity 05.18" sheetId="15" r:id="rId11"/>
    <sheet name="by ec.activity 06.18" sheetId="16" r:id="rId12"/>
    <sheet name="by ec.activity 07.18" sheetId="17" r:id="rId13"/>
    <sheet name="by ec.activity 08.18" sheetId="18" r:id="rId14"/>
    <sheet name="by ec.activity 09.18" sheetId="19" r:id="rId15"/>
    <sheet name="by ec.activity 10.18" sheetId="20" r:id="rId16"/>
    <sheet name="by ec.activity 11.18" sheetId="21" r:id="rId17"/>
    <sheet name="by ec.activity 12.18" sheetId="22" r:id="rId18"/>
  </sheets>
  <definedNames>
    <definedName name="_xlnm._FilterDatabase" localSheetId="5" hidden="1">'benef. amount by month 11-18'!$J$23:$L$23</definedName>
  </definedNames>
  <calcPr calcId="124519"/>
</workbook>
</file>

<file path=xl/calcChain.xml><?xml version="1.0" encoding="utf-8"?>
<calcChain xmlns="http://schemas.openxmlformats.org/spreadsheetml/2006/main">
  <c r="E31" i="18"/>
  <c r="D31"/>
  <c r="C31"/>
  <c r="G30"/>
  <c r="G29"/>
  <c r="F29"/>
  <c r="F28"/>
  <c r="G28" s="1"/>
  <c r="G27"/>
  <c r="G26"/>
  <c r="G25"/>
  <c r="G24"/>
  <c r="G23"/>
  <c r="F23"/>
  <c r="G22"/>
  <c r="G21"/>
  <c r="G20"/>
  <c r="G19"/>
  <c r="G18"/>
  <c r="F18"/>
  <c r="G17"/>
  <c r="G16"/>
  <c r="F16"/>
  <c r="G15"/>
  <c r="F14"/>
  <c r="F31" s="1"/>
  <c r="G13"/>
  <c r="F13"/>
  <c r="G12"/>
  <c r="G11"/>
  <c r="G10"/>
  <c r="G9"/>
  <c r="G8"/>
  <c r="E30" i="17"/>
  <c r="D30"/>
  <c r="C30"/>
  <c r="G29"/>
  <c r="H29" s="1"/>
  <c r="G28"/>
  <c r="F28"/>
  <c r="G27"/>
  <c r="G26"/>
  <c r="G25"/>
  <c r="G24"/>
  <c r="G23"/>
  <c r="G22"/>
  <c r="F22"/>
  <c r="G21"/>
  <c r="H21" s="1"/>
  <c r="G20"/>
  <c r="G19"/>
  <c r="H19" s="1"/>
  <c r="F19"/>
  <c r="G18"/>
  <c r="G17"/>
  <c r="F17"/>
  <c r="G16"/>
  <c r="G15"/>
  <c r="F15"/>
  <c r="G14"/>
  <c r="F14"/>
  <c r="G13"/>
  <c r="H13" s="1"/>
  <c r="F13"/>
  <c r="G12"/>
  <c r="G11"/>
  <c r="G10"/>
  <c r="G9"/>
  <c r="F9"/>
  <c r="F30" s="1"/>
  <c r="G8"/>
  <c r="G30" s="1"/>
  <c r="G7"/>
  <c r="E31" i="15"/>
  <c r="D31"/>
  <c r="C31"/>
  <c r="G30"/>
  <c r="G29"/>
  <c r="F29"/>
  <c r="G28"/>
  <c r="G27"/>
  <c r="F26"/>
  <c r="G26" s="1"/>
  <c r="G25"/>
  <c r="G24"/>
  <c r="G23"/>
  <c r="G22"/>
  <c r="G21"/>
  <c r="G20"/>
  <c r="F20"/>
  <c r="G19"/>
  <c r="G18"/>
  <c r="G17"/>
  <c r="G16"/>
  <c r="F16"/>
  <c r="G15"/>
  <c r="F15"/>
  <c r="F14"/>
  <c r="G14" s="1"/>
  <c r="G13"/>
  <c r="G12"/>
  <c r="G11"/>
  <c r="G10"/>
  <c r="F10"/>
  <c r="F31" s="1"/>
  <c r="G9"/>
  <c r="G8"/>
  <c r="E31" i="14"/>
  <c r="D31"/>
  <c r="C31"/>
  <c r="G30"/>
  <c r="G29"/>
  <c r="F29"/>
  <c r="G28"/>
  <c r="G27"/>
  <c r="F26"/>
  <c r="G26" s="1"/>
  <c r="G25"/>
  <c r="G24"/>
  <c r="G23"/>
  <c r="G22"/>
  <c r="G21"/>
  <c r="G20"/>
  <c r="F20"/>
  <c r="F31" s="1"/>
  <c r="G19"/>
  <c r="G18"/>
  <c r="G17"/>
  <c r="G16"/>
  <c r="F16"/>
  <c r="G15"/>
  <c r="G31" s="1"/>
  <c r="G14"/>
  <c r="F14"/>
  <c r="G13"/>
  <c r="G12"/>
  <c r="G11"/>
  <c r="G10"/>
  <c r="G9"/>
  <c r="G8"/>
  <c r="A27" i="8"/>
  <c r="A31" i="5" s="1"/>
  <c r="O19" i="10"/>
  <c r="M20"/>
  <c r="P20"/>
  <c r="O20"/>
  <c r="N20"/>
  <c r="P19"/>
  <c r="N19"/>
  <c r="M19"/>
  <c r="Q6"/>
  <c r="Q16"/>
  <c r="Q15"/>
  <c r="Q14"/>
  <c r="Q13"/>
  <c r="K11"/>
  <c r="P12"/>
  <c r="O12"/>
  <c r="N12"/>
  <c r="M12"/>
  <c r="Q11"/>
  <c r="Q10"/>
  <c r="Q9"/>
  <c r="Q8"/>
  <c r="Q7"/>
  <c r="B18"/>
  <c r="B17"/>
  <c r="B16"/>
  <c r="B15"/>
  <c r="B14"/>
  <c r="B13"/>
  <c r="B11"/>
  <c r="B10"/>
  <c r="B9"/>
  <c r="B8"/>
  <c r="B7"/>
  <c r="B6"/>
  <c r="H14" i="5"/>
  <c r="F14"/>
  <c r="D14"/>
  <c r="B14"/>
  <c r="E21"/>
  <c r="D21"/>
  <c r="D22" s="1"/>
  <c r="E14"/>
  <c r="E22" s="1"/>
  <c r="M22"/>
  <c r="M21"/>
  <c r="M14"/>
  <c r="O14" s="1"/>
  <c r="J14"/>
  <c r="F8" i="10"/>
  <c r="J12"/>
  <c r="I12"/>
  <c r="H12"/>
  <c r="G12"/>
  <c r="F18"/>
  <c r="F17"/>
  <c r="F16"/>
  <c r="F15"/>
  <c r="F14"/>
  <c r="F13"/>
  <c r="K18"/>
  <c r="L18" s="1"/>
  <c r="K17"/>
  <c r="L17" s="1"/>
  <c r="K16"/>
  <c r="R16" s="1"/>
  <c r="K15"/>
  <c r="R15" s="1"/>
  <c r="K14"/>
  <c r="R14" s="1"/>
  <c r="K13"/>
  <c r="R13" s="1"/>
  <c r="F11"/>
  <c r="L11" s="1"/>
  <c r="F10"/>
  <c r="F9"/>
  <c r="F7"/>
  <c r="F6"/>
  <c r="K10"/>
  <c r="L10" s="1"/>
  <c r="K9"/>
  <c r="L9" s="1"/>
  <c r="K8"/>
  <c r="L8" s="1"/>
  <c r="K7"/>
  <c r="R7" s="1"/>
  <c r="K6"/>
  <c r="R6" s="1"/>
  <c r="J20"/>
  <c r="I20"/>
  <c r="H20"/>
  <c r="G20"/>
  <c r="K19"/>
  <c r="J19"/>
  <c r="I19"/>
  <c r="H19"/>
  <c r="G19"/>
  <c r="E20"/>
  <c r="D20"/>
  <c r="C20"/>
  <c r="B20"/>
  <c r="E19"/>
  <c r="D19"/>
  <c r="C19"/>
  <c r="B19"/>
  <c r="E12"/>
  <c r="D12"/>
  <c r="C12"/>
  <c r="B12"/>
  <c r="L8" i="5"/>
  <c r="L9"/>
  <c r="L10"/>
  <c r="L11"/>
  <c r="L12"/>
  <c r="L13"/>
  <c r="L14"/>
  <c r="I14"/>
  <c r="I22" s="1"/>
  <c r="K14"/>
  <c r="L15"/>
  <c r="L16"/>
  <c r="L17"/>
  <c r="L18"/>
  <c r="L19"/>
  <c r="L20"/>
  <c r="H21"/>
  <c r="I21"/>
  <c r="J21"/>
  <c r="K21"/>
  <c r="K22" s="1"/>
  <c r="H22"/>
  <c r="L22" s="1"/>
  <c r="J22"/>
  <c r="O20"/>
  <c r="O19"/>
  <c r="O21"/>
  <c r="O18"/>
  <c r="O17"/>
  <c r="O16"/>
  <c r="O15"/>
  <c r="O13"/>
  <c r="O12"/>
  <c r="N14"/>
  <c r="O11"/>
  <c r="O10"/>
  <c r="O9"/>
  <c r="O8"/>
  <c r="N21"/>
  <c r="C14"/>
  <c r="G14"/>
  <c r="B21"/>
  <c r="B22" s="1"/>
  <c r="C21"/>
  <c r="F21"/>
  <c r="F22" s="1"/>
  <c r="G21"/>
  <c r="G22" s="1"/>
  <c r="K20" i="10"/>
  <c r="K12"/>
  <c r="F19"/>
  <c r="L19" s="1"/>
  <c r="F12"/>
  <c r="L12" s="1"/>
  <c r="N22" i="5"/>
  <c r="L21"/>
  <c r="F20" i="10"/>
  <c r="Q12"/>
  <c r="Q17"/>
  <c r="Q18"/>
  <c r="Q20" s="1"/>
  <c r="R20" s="1"/>
  <c r="Q19"/>
  <c r="R19" s="1"/>
  <c r="R18"/>
  <c r="R9"/>
  <c r="R8"/>
  <c r="R10"/>
  <c r="G14" i="18" l="1"/>
  <c r="H27" i="17"/>
  <c r="H23"/>
  <c r="H10"/>
  <c r="H24"/>
  <c r="H14"/>
  <c r="H9"/>
  <c r="H20"/>
  <c r="H15"/>
  <c r="H7"/>
  <c r="H22"/>
  <c r="H25"/>
  <c r="H18"/>
  <c r="H12"/>
  <c r="H26"/>
  <c r="H17"/>
  <c r="H11"/>
  <c r="H16"/>
  <c r="H28"/>
  <c r="H8"/>
  <c r="G31" i="15"/>
  <c r="H25" i="14"/>
  <c r="H18"/>
  <c r="H11"/>
  <c r="H28"/>
  <c r="H19"/>
  <c r="H17"/>
  <c r="H12"/>
  <c r="H10"/>
  <c r="H8"/>
  <c r="H30"/>
  <c r="H23"/>
  <c r="H21"/>
  <c r="H14"/>
  <c r="H27"/>
  <c r="H16"/>
  <c r="H13"/>
  <c r="H9"/>
  <c r="H20"/>
  <c r="H24"/>
  <c r="H22"/>
  <c r="H26"/>
  <c r="H29"/>
  <c r="H15"/>
  <c r="O22" i="5"/>
  <c r="R12" i="10"/>
  <c r="R17"/>
  <c r="L20"/>
  <c r="L6"/>
  <c r="L7"/>
  <c r="L13"/>
  <c r="L14"/>
  <c r="L15"/>
  <c r="L16"/>
  <c r="R11"/>
  <c r="C22" i="5"/>
  <c r="G31" i="18" l="1"/>
  <c r="H30" i="17"/>
  <c r="H28" i="15"/>
  <c r="H19"/>
  <c r="H17"/>
  <c r="H9"/>
  <c r="H30"/>
  <c r="H25"/>
  <c r="H23"/>
  <c r="H21"/>
  <c r="H13"/>
  <c r="H11"/>
  <c r="H27"/>
  <c r="H18"/>
  <c r="H16"/>
  <c r="H8"/>
  <c r="H14"/>
  <c r="H15"/>
  <c r="H22"/>
  <c r="H20"/>
  <c r="H26"/>
  <c r="H24"/>
  <c r="H29"/>
  <c r="H10"/>
  <c r="H12"/>
  <c r="H31" i="14"/>
  <c r="H21" i="18" l="1"/>
  <c r="H9"/>
  <c r="H30"/>
  <c r="H27"/>
  <c r="H25"/>
  <c r="H23"/>
  <c r="H16"/>
  <c r="H12"/>
  <c r="H22"/>
  <c r="H20"/>
  <c r="H18"/>
  <c r="H15"/>
  <c r="H10"/>
  <c r="H19"/>
  <c r="H11"/>
  <c r="H13"/>
  <c r="H8"/>
  <c r="H26"/>
  <c r="H17"/>
  <c r="H28"/>
  <c r="H24"/>
  <c r="H29"/>
  <c r="H14"/>
  <c r="H31" i="15"/>
  <c r="H31" i="18" l="1"/>
</calcChain>
</file>

<file path=xl/sharedStrings.xml><?xml version="1.0" encoding="utf-8"?>
<sst xmlns="http://schemas.openxmlformats.org/spreadsheetml/2006/main" count="731" uniqueCount="148">
  <si>
    <t>£</t>
  </si>
  <si>
    <t>ΑΡΙΘΜΟΣ</t>
  </si>
  <si>
    <t>ΠΟΣΟ ΠΟΥ</t>
  </si>
  <si>
    <t>ΠΡΟΣΩΠΩΝ</t>
  </si>
  <si>
    <t>ΠΛΗΡΩΘΗΚΕ</t>
  </si>
  <si>
    <t>12356*</t>
  </si>
  <si>
    <t>ΠΛΗΡΩΘΗΚΕ*</t>
  </si>
  <si>
    <t xml:space="preserve">  </t>
  </si>
  <si>
    <t>% μεταβολής στον αρ. ατόμων 2009/2008</t>
  </si>
  <si>
    <t>% μεταβολής στον αρ. ατόμων 2010/2009</t>
  </si>
  <si>
    <t>Εληνοκύπριοι και άλλοι</t>
  </si>
  <si>
    <t>Κοινοτικοί</t>
  </si>
  <si>
    <t xml:space="preserve">Τουρκοκύπριοι </t>
  </si>
  <si>
    <t>Σύνολο</t>
  </si>
  <si>
    <t xml:space="preserve">Αλλοδαποί </t>
  </si>
  <si>
    <t>ΑΤΟΜΩΝ</t>
  </si>
  <si>
    <t>ΠΟΣΟ ΠΛΗΡΩΜΗΣ* €</t>
  </si>
  <si>
    <t>% μεταβολής του συνόλου 2011/2010</t>
  </si>
  <si>
    <t>A/A</t>
  </si>
  <si>
    <t>% μεταβολής του συνόλου 2012/2011</t>
  </si>
  <si>
    <t>TABLE 1</t>
  </si>
  <si>
    <t>JANUARY</t>
  </si>
  <si>
    <t>FEBRUARY</t>
  </si>
  <si>
    <t>MARCH</t>
  </si>
  <si>
    <t>APRIL</t>
  </si>
  <si>
    <t>MAY</t>
  </si>
  <si>
    <t>JUNE</t>
  </si>
  <si>
    <t>MEAN MONTHLY NUMBER OF PERSONS DURING A' SEMESTER</t>
  </si>
  <si>
    <t>JULY</t>
  </si>
  <si>
    <t>AUGUST</t>
  </si>
  <si>
    <t>SEPTEMBER</t>
  </si>
  <si>
    <t>OCTOBER</t>
  </si>
  <si>
    <t>NOVEMBER</t>
  </si>
  <si>
    <t>DECEMBER</t>
  </si>
  <si>
    <t>MEAN MONTHLY NUMBER OF PERSONS DURING B' SEMESTER</t>
  </si>
  <si>
    <t>MEAN MONTHLY NUMBER OF PERSONS DURING THE YEAR</t>
  </si>
  <si>
    <t>MALES</t>
  </si>
  <si>
    <t>NICOSIA</t>
  </si>
  <si>
    <t>LARNACA</t>
  </si>
  <si>
    <t>FAMAGUSTA</t>
  </si>
  <si>
    <t>LIMASSOL</t>
  </si>
  <si>
    <t>PAPHOS</t>
  </si>
  <si>
    <t>TOTAL</t>
  </si>
  <si>
    <t>% OF TOTAL</t>
  </si>
  <si>
    <t>FEMALES</t>
  </si>
  <si>
    <t>STATISTICS SECTION</t>
  </si>
  <si>
    <t>SOCIAL INSURANCE SERVICES</t>
  </si>
  <si>
    <t>TABLE 2</t>
  </si>
  <si>
    <t>MONTH</t>
  </si>
  <si>
    <t>TABLE 3</t>
  </si>
  <si>
    <t>PERCENTAGE</t>
  </si>
  <si>
    <t>TABLE 4</t>
  </si>
  <si>
    <t>TABLE 5</t>
  </si>
  <si>
    <t>Greek-cypriots and others</t>
  </si>
  <si>
    <t>E.U. citizens*</t>
  </si>
  <si>
    <t>Aliens*</t>
  </si>
  <si>
    <t>Turkish-cypriots</t>
  </si>
  <si>
    <t>Total</t>
  </si>
  <si>
    <t xml:space="preserve">*  In the above number aliens or E.U. citizens that live permanently in Cyprus may be included.  </t>
  </si>
  <si>
    <t>TABLE 6</t>
  </si>
  <si>
    <t>MEAN MONTHLY NUMBER OF PERSONS AND TOTAL AMOUNT PAID DURING A' SEMESTER</t>
  </si>
  <si>
    <t>MEAN MONTHLY NUMBER OF PERSONS AND TOTAL AMOUNT PAID DURING B' SEMESTER</t>
  </si>
  <si>
    <t>MEAN MONTHLY NUMBER OF PERSONS AND TOTAL AMOUNT PAID DURING THE YEAR</t>
  </si>
  <si>
    <t>Number of persons</t>
  </si>
  <si>
    <t>Amount paid (€) *</t>
  </si>
  <si>
    <t>% change in number of persons 2011/2010</t>
  </si>
  <si>
    <t>% change in number of persons 2012/2011</t>
  </si>
  <si>
    <t>% change in number of persons 2012/2013</t>
  </si>
  <si>
    <t>% change in number of persons 2014/2013</t>
  </si>
  <si>
    <t xml:space="preserve"> * Amount paid refers to monthly expenditure and not the corresponding amount of the beneficiaries shown above due to:</t>
  </si>
  <si>
    <t>1. Beneficiaries are not necessarily paid at the month of the eligibility of the benefit,</t>
  </si>
  <si>
    <t>2. Part of the amount refers to retrospective payments.</t>
  </si>
  <si>
    <t>**  Annual expenditure is according to final accounts of Social Insurance Fund.</t>
  </si>
  <si>
    <t>TABLE 7.1</t>
  </si>
  <si>
    <t>ECONOMIC ACTIVITY (NACE 2)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</si>
  <si>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</si>
  <si>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</si>
  <si>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</si>
  <si>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</si>
  <si>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</si>
  <si>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</si>
  <si>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</si>
  <si>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</si>
  <si>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</si>
  <si>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</si>
  <si>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</si>
  <si>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</si>
  <si>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</si>
  <si>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</si>
  <si>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</si>
  <si>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</si>
  <si>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</si>
  <si>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</si>
  <si>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</si>
  <si>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</si>
  <si>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</si>
  <si>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Not stated</t>
  </si>
  <si>
    <t>Port-workers</t>
  </si>
  <si>
    <t>UNEMPLOYMENT STATUS</t>
  </si>
  <si>
    <t>LAY-OFF</t>
  </si>
  <si>
    <t>TERMINATION</t>
  </si>
  <si>
    <t>MANUFACTURE</t>
  </si>
  <si>
    <t>HOSPITALITY INDUSTRY</t>
  </si>
  <si>
    <t>OTHER</t>
  </si>
  <si>
    <t>TABLE 7.2</t>
  </si>
  <si>
    <t>TABLE 7.3</t>
  </si>
  <si>
    <t>TABLE 7.4</t>
  </si>
  <si>
    <t>TABLE 7.5</t>
  </si>
  <si>
    <t>TABLE 7.6</t>
  </si>
  <si>
    <t>TABLE 7.7</t>
  </si>
  <si>
    <t>TABLE 7.8</t>
  </si>
  <si>
    <t>TABLE 7.9</t>
  </si>
  <si>
    <t>TABLE 7.10</t>
  </si>
  <si>
    <t>TABLE 7.11</t>
  </si>
  <si>
    <t>TABLE 7.12</t>
  </si>
  <si>
    <t>% CHANGE</t>
  </si>
  <si>
    <t>ANNUAL EXPENDITURE €**</t>
  </si>
  <si>
    <t>% change in number of persons 2015/2014</t>
  </si>
  <si>
    <t>% change in number of persons 2016/2015</t>
  </si>
  <si>
    <t>TOTAL 2017</t>
  </si>
  <si>
    <t>% change of total 2017/2016</t>
  </si>
  <si>
    <t>% change in number of persons 2017/2016</t>
  </si>
  <si>
    <t>NUMBER OF PERSONS WHO APPLIED FOR UNEMPLOYMENT BENEFIT DURING 2018 BY DISTRICT, SEX AND MONTH</t>
  </si>
  <si>
    <t>TOTAL 2018</t>
  </si>
  <si>
    <t>NUMBER OF PERSONS WHO APPLIED FOR UNEMPLOYMENT BENEFIT FOR THE YEARS 2017-2018 BY DISTRICT AND MONTH</t>
  </si>
  <si>
    <t xml:space="preserve">NUMBER OF PERSONS WHO APPLIED FOR UNEMPLOYMENT BENEFIT FOR THE YEARS 2017 - 2018 BY SEX AND MONTH </t>
  </si>
  <si>
    <t>% change 2018/2017</t>
  </si>
  <si>
    <t xml:space="preserve"> NUMBER OF PERSONS WHO APPLIED FOR UNEMPLOYMENT BENEFIT BY MONTH FOR THE YEARS 1995 - 2018</t>
  </si>
  <si>
    <t>NUMBER OF BENEFICIARIES OF UNEMPLOYMENT BENEFIT FROM THE SOCIAL INSURANCE FUND BY MONTH, COMMUNITY AND YEAR, 2017 - 2018</t>
  </si>
  <si>
    <t>% change of total 2018/2017</t>
  </si>
  <si>
    <t>UNEMPLOYMENT BENEFIT Y2017-2018</t>
  </si>
  <si>
    <t>% change in number of persons 2018/2017</t>
  </si>
  <si>
    <t>Μ.Δ</t>
  </si>
  <si>
    <t xml:space="preserve">NUMBER OF BENEFICIARIES OF UNEMPLOYMENT BENEFIT AND EXPENDITURE* DURING 2011 - 2018 BY MONTH </t>
  </si>
  <si>
    <t>UNEMPLOYMENT BENEFIT Y2011-2018</t>
  </si>
  <si>
    <t>NUMBER OF PERSONS WHO APPLIED FOR UNEMPLOYMENT BENEFIT BY ECONOMIC ACTIVITY AND UNEMPLOYMENT STATUS, JANUARY 2018</t>
  </si>
  <si>
    <t>Unemployment benefit by economic activity 2018</t>
  </si>
  <si>
    <t>NUMBER OF PERSONS WHO APPLIED FOR UNEMPLOYMENT BENEFIT BY ECONOMIC ACTIVITY AND UNEMPLOYMENT STATUS, FEBRUARY 2018</t>
  </si>
  <si>
    <t>NUMBER OF PERSONS WHO APPLIED FOR UNEMPLOYMENT BENEFIT BY ECONOMIC ACTIVITY AND UNEMPLOYMENT STATUS, MARCH 2018</t>
  </si>
  <si>
    <t>NUMBER OF PERSONS WHO APPLIED FOR UNEMPLOYMENT BENEFIT BY ECONOMIC ACTIVITY AND UNEMPLOYMENT STATUS, APRIL 2018</t>
  </si>
  <si>
    <t>NUMBER OF PERSONS WHO APPLIED FOR UNEMPLOYMENT BENEFIT BY ECONOMIC ACTIVITY AND UNEMPLOYMENT STATUS, MAY 2018</t>
  </si>
  <si>
    <t>NUMBER OF PERSONS WHO APPLIED FOR UNEMPLOYMENT BENEFIT BY ECONOMIC ACTIVITY AND UNEMPLOYMENT STATUS, JUNE 2018</t>
  </si>
  <si>
    <t>NUMBER OF PERSONS WHO APPLIED FOR UNEMPLOYMENT BENEFIT BY ECONOMIC ACTIVITY AND UNEMPLOYMENT STATUS, JULY 2018</t>
  </si>
  <si>
    <t>NUMBER OF PERSONS WHO APPLIED FOR UNEMPLOYMENT BENEFIT BY ECONOMIC ACTIVITY AND UNEMPLOYMENT STATUS, AUGUST 2018</t>
  </si>
  <si>
    <t>NUMBER OF PERSONS WHO APPLIED FOR UNEMPLOYMENT BENEFIT BY ECONOMIC ACTIVITY AND UNEMPLOYMENT STATUS, SPTEMBER 2018</t>
  </si>
  <si>
    <t>NUMBER OF PERSONS WHO APPLIED FOR UNEMPLOYMENT BENEFIT BY ECONOMIC ACTIVITY AND UNEMPLOYMENT STATUS, OCTOBER 2018</t>
  </si>
  <si>
    <t>NUMBER OF PERSONS WHO APPLIED FOR UNEMPLOYMENT BENEFIT BY ECONOMIC ACTIVITY AND UNEMPLOYMENT STATUS, NOVEMBER 2018</t>
  </si>
  <si>
    <t>NUMBER OF PERSONS WHO APPLIED FOR UNEMPLOYMENT BENEFIT BY ECONOMIC ACTIVITY AND UNEMPLOYMENT STATUS, DECEMBER 2018</t>
  </si>
</sst>
</file>

<file path=xl/styles.xml><?xml version="1.0" encoding="utf-8"?>
<styleSheet xmlns="http://schemas.openxmlformats.org/spreadsheetml/2006/main">
  <numFmts count="8">
    <numFmt numFmtId="41" formatCode="_-* #,##0\ _€_-;\-* #,##0\ _€_-;_-* &quot;-&quot;\ _€_-;_-@_-"/>
    <numFmt numFmtId="164" formatCode="_-* #,##0_-;\-* #,##0_-;_-* &quot;-&quot;_-;_-@_-"/>
    <numFmt numFmtId="165" formatCode="_-* #,##0\ _Δ_ρ_χ_-;\-* #,##0\ _Δ_ρ_χ_-;_-* &quot;-&quot;\ _Δ_ρ_χ_-;_-@_-"/>
    <numFmt numFmtId="166" formatCode="0.0%"/>
    <numFmt numFmtId="167" formatCode="[$-408]d\-mmm\-yy;@"/>
    <numFmt numFmtId="168" formatCode="[$-408]dd\-mmm\-yy;@"/>
    <numFmt numFmtId="169" formatCode="[$€-2]\ #,##0;[Red]\-[$€-2]\ #,##0"/>
    <numFmt numFmtId="170" formatCode="[$-809]dd\ mmmm\ yyyy;@"/>
  </numFmts>
  <fonts count="25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u/>
      <sz val="10"/>
      <name val="Arial"/>
      <family val="2"/>
      <charset val="161"/>
    </font>
    <font>
      <b/>
      <u/>
      <sz val="9"/>
      <name val="Arial"/>
      <family val="2"/>
      <charset val="161"/>
    </font>
    <font>
      <b/>
      <u/>
      <sz val="12"/>
      <name val="Arial"/>
      <family val="2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6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1" fontId="0" fillId="0" borderId="0" xfId="0" applyNumberFormat="1"/>
    <xf numFmtId="0" fontId="8" fillId="0" borderId="0" xfId="0" applyFont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7" fillId="0" borderId="6" xfId="0" applyFont="1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8" xfId="0" applyFont="1" applyBorder="1"/>
    <xf numFmtId="0" fontId="0" fillId="0" borderId="0" xfId="0" applyBorder="1"/>
    <xf numFmtId="166" fontId="2" fillId="0" borderId="11" xfId="2" applyNumberFormat="1" applyFont="1" applyBorder="1"/>
    <xf numFmtId="0" fontId="2" fillId="0" borderId="11" xfId="0" applyFont="1" applyBorder="1"/>
    <xf numFmtId="166" fontId="2" fillId="0" borderId="0" xfId="2" applyNumberFormat="1" applyFont="1" applyBorder="1"/>
    <xf numFmtId="0" fontId="2" fillId="0" borderId="13" xfId="0" applyFont="1" applyBorder="1"/>
    <xf numFmtId="0" fontId="2" fillId="0" borderId="14" xfId="0" applyFont="1" applyBorder="1"/>
    <xf numFmtId="1" fontId="2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8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Border="1"/>
    <xf numFmtId="166" fontId="2" fillId="0" borderId="4" xfId="2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29" xfId="0" applyFont="1" applyBorder="1"/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65" fontId="13" fillId="0" borderId="32" xfId="0" applyNumberFormat="1" applyFont="1" applyBorder="1"/>
    <xf numFmtId="165" fontId="13" fillId="0" borderId="33" xfId="0" applyNumberFormat="1" applyFont="1" applyBorder="1"/>
    <xf numFmtId="0" fontId="13" fillId="0" borderId="0" xfId="0" applyFont="1"/>
    <xf numFmtId="167" fontId="13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34" xfId="0" applyFont="1" applyBorder="1"/>
    <xf numFmtId="0" fontId="10" fillId="0" borderId="3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/>
    <xf numFmtId="0" fontId="10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6" fontId="2" fillId="0" borderId="35" xfId="2" applyNumberFormat="1" applyFont="1" applyBorder="1" applyAlignment="1">
      <alignment horizontal="center"/>
    </xf>
    <xf numFmtId="165" fontId="18" fillId="0" borderId="32" xfId="0" applyNumberFormat="1" applyFont="1" applyBorder="1"/>
    <xf numFmtId="165" fontId="18" fillId="0" borderId="33" xfId="0" applyNumberFormat="1" applyFont="1" applyBorder="1"/>
    <xf numFmtId="0" fontId="10" fillId="0" borderId="36" xfId="0" applyFont="1" applyBorder="1"/>
    <xf numFmtId="0" fontId="19" fillId="0" borderId="0" xfId="0" applyFont="1"/>
    <xf numFmtId="165" fontId="18" fillId="0" borderId="37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0" fillId="0" borderId="0" xfId="0" applyFont="1"/>
    <xf numFmtId="166" fontId="0" fillId="0" borderId="0" xfId="0" applyNumberFormat="1"/>
    <xf numFmtId="14" fontId="0" fillId="0" borderId="0" xfId="0" applyNumberFormat="1" applyAlignment="1">
      <alignment horizontal="left"/>
    </xf>
    <xf numFmtId="0" fontId="17" fillId="0" borderId="0" xfId="0" applyFont="1"/>
    <xf numFmtId="0" fontId="17" fillId="0" borderId="0" xfId="0" applyFont="1" applyFill="1" applyBorder="1"/>
    <xf numFmtId="0" fontId="5" fillId="0" borderId="0" xfId="0" applyFont="1" applyFill="1" applyBorder="1"/>
    <xf numFmtId="1" fontId="14" fillId="0" borderId="38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166" fontId="2" fillId="0" borderId="7" xfId="2" applyNumberFormat="1" applyFont="1" applyBorder="1" applyAlignment="1">
      <alignment horizontal="center"/>
    </xf>
    <xf numFmtId="166" fontId="2" fillId="0" borderId="6" xfId="2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37" xfId="2" applyNumberFormat="1" applyFont="1" applyBorder="1" applyAlignment="1">
      <alignment horizontal="center"/>
    </xf>
    <xf numFmtId="166" fontId="14" fillId="0" borderId="10" xfId="2" applyNumberFormat="1" applyFont="1" applyBorder="1"/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2" fillId="0" borderId="43" xfId="0" applyFont="1" applyBorder="1"/>
    <xf numFmtId="0" fontId="3" fillId="0" borderId="43" xfId="0" applyFont="1" applyBorder="1" applyAlignment="1">
      <alignment horizontal="center"/>
    </xf>
    <xf numFmtId="0" fontId="3" fillId="0" borderId="41" xfId="0" applyFont="1" applyBorder="1"/>
    <xf numFmtId="0" fontId="15" fillId="0" borderId="44" xfId="0" applyFont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3" fillId="0" borderId="37" xfId="0" applyNumberFormat="1" applyFont="1" applyBorder="1"/>
    <xf numFmtId="165" fontId="13" fillId="0" borderId="12" xfId="0" applyNumberFormat="1" applyFont="1" applyBorder="1" applyAlignment="1">
      <alignment horizontal="center"/>
    </xf>
    <xf numFmtId="0" fontId="10" fillId="0" borderId="45" xfId="0" applyFont="1" applyBorder="1"/>
    <xf numFmtId="165" fontId="13" fillId="0" borderId="46" xfId="0" applyNumberFormat="1" applyFont="1" applyBorder="1"/>
    <xf numFmtId="165" fontId="18" fillId="0" borderId="46" xfId="0" applyNumberFormat="1" applyFont="1" applyBorder="1"/>
    <xf numFmtId="0" fontId="15" fillId="0" borderId="30" xfId="0" applyFont="1" applyBorder="1" applyAlignment="1">
      <alignment wrapText="1"/>
    </xf>
    <xf numFmtId="165" fontId="13" fillId="0" borderId="47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165" fontId="18" fillId="0" borderId="47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6" fontId="14" fillId="0" borderId="0" xfId="2" applyNumberFormat="1" applyFont="1" applyBorder="1" applyAlignment="1">
      <alignment horizontal="center"/>
    </xf>
    <xf numFmtId="166" fontId="14" fillId="0" borderId="7" xfId="2" applyNumberFormat="1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0" fontId="14" fillId="0" borderId="44" xfId="0" applyFont="1" applyBorder="1" applyAlignment="1">
      <alignment wrapText="1"/>
    </xf>
    <xf numFmtId="3" fontId="14" fillId="0" borderId="48" xfId="0" applyNumberFormat="1" applyFont="1" applyBorder="1" applyAlignment="1">
      <alignment wrapText="1"/>
    </xf>
    <xf numFmtId="165" fontId="14" fillId="0" borderId="49" xfId="0" applyNumberFormat="1" applyFont="1" applyBorder="1" applyAlignment="1"/>
    <xf numFmtId="1" fontId="14" fillId="0" borderId="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wrapText="1"/>
    </xf>
    <xf numFmtId="165" fontId="14" fillId="0" borderId="39" xfId="0" applyNumberFormat="1" applyFont="1" applyBorder="1" applyAlignment="1"/>
    <xf numFmtId="165" fontId="14" fillId="0" borderId="0" xfId="0" applyNumberFormat="1" applyFont="1" applyBorder="1"/>
    <xf numFmtId="165" fontId="14" fillId="0" borderId="49" xfId="0" applyNumberFormat="1" applyFont="1" applyBorder="1"/>
    <xf numFmtId="16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5" fontId="14" fillId="0" borderId="0" xfId="0" applyNumberFormat="1" applyFont="1" applyBorder="1" applyAlignment="1"/>
    <xf numFmtId="0" fontId="17" fillId="0" borderId="0" xfId="0" applyFont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right"/>
    </xf>
    <xf numFmtId="1" fontId="11" fillId="0" borderId="42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66" fontId="13" fillId="0" borderId="0" xfId="2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right"/>
    </xf>
    <xf numFmtId="0" fontId="5" fillId="0" borderId="52" xfId="0" applyFont="1" applyBorder="1" applyAlignment="1">
      <alignment horizontal="center"/>
    </xf>
    <xf numFmtId="166" fontId="13" fillId="0" borderId="40" xfId="2" applyNumberFormat="1" applyFont="1" applyBorder="1" applyAlignment="1">
      <alignment horizontal="center"/>
    </xf>
    <xf numFmtId="166" fontId="13" fillId="0" borderId="54" xfId="2" applyNumberFormat="1" applyFont="1" applyBorder="1" applyAlignment="1">
      <alignment horizontal="center"/>
    </xf>
    <xf numFmtId="166" fontId="13" fillId="0" borderId="55" xfId="2" applyNumberFormat="1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165" fontId="13" fillId="0" borderId="14" xfId="0" applyNumberFormat="1" applyFont="1" applyBorder="1"/>
    <xf numFmtId="165" fontId="13" fillId="0" borderId="22" xfId="0" applyNumberFormat="1" applyFont="1" applyBorder="1"/>
    <xf numFmtId="165" fontId="14" fillId="0" borderId="28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65" fontId="14" fillId="0" borderId="2" xfId="0" applyNumberFormat="1" applyFont="1" applyBorder="1"/>
    <xf numFmtId="166" fontId="14" fillId="0" borderId="6" xfId="2" applyNumberFormat="1" applyFont="1" applyBorder="1" applyAlignment="1">
      <alignment horizontal="center"/>
    </xf>
    <xf numFmtId="0" fontId="13" fillId="0" borderId="56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6" fillId="0" borderId="23" xfId="0" applyFont="1" applyBorder="1"/>
    <xf numFmtId="165" fontId="2" fillId="0" borderId="14" xfId="0" applyNumberFormat="1" applyFont="1" applyBorder="1"/>
    <xf numFmtId="165" fontId="2" fillId="0" borderId="14" xfId="0" applyNumberFormat="1" applyFont="1" applyBorder="1" applyAlignment="1">
      <alignment horizontal="center"/>
    </xf>
    <xf numFmtId="165" fontId="14" fillId="0" borderId="14" xfId="0" applyNumberFormat="1" applyFont="1" applyBorder="1"/>
    <xf numFmtId="165" fontId="14" fillId="0" borderId="14" xfId="0" applyNumberFormat="1" applyFont="1" applyBorder="1" applyAlignment="1">
      <alignment horizontal="center"/>
    </xf>
    <xf numFmtId="165" fontId="2" fillId="0" borderId="15" xfId="0" applyNumberFormat="1" applyFont="1" applyBorder="1"/>
    <xf numFmtId="165" fontId="2" fillId="0" borderId="15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left"/>
    </xf>
    <xf numFmtId="165" fontId="3" fillId="0" borderId="33" xfId="0" applyNumberFormat="1" applyFont="1" applyBorder="1" applyAlignment="1">
      <alignment horizontal="left"/>
    </xf>
    <xf numFmtId="166" fontId="13" fillId="0" borderId="57" xfId="2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65" fontId="13" fillId="0" borderId="15" xfId="0" applyNumberFormat="1" applyFont="1" applyBorder="1"/>
    <xf numFmtId="0" fontId="3" fillId="0" borderId="5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13" fillId="0" borderId="49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0" fillId="0" borderId="62" xfId="0" applyFont="1" applyBorder="1"/>
    <xf numFmtId="165" fontId="18" fillId="0" borderId="61" xfId="0" applyNumberFormat="1" applyFont="1" applyBorder="1"/>
    <xf numFmtId="165" fontId="13" fillId="0" borderId="61" xfId="0" applyNumberFormat="1" applyFont="1" applyBorder="1"/>
    <xf numFmtId="166" fontId="2" fillId="0" borderId="47" xfId="2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2" fillId="0" borderId="54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6" fontId="6" fillId="0" borderId="6" xfId="2" applyNumberFormat="1" applyFont="1" applyBorder="1" applyAlignment="1">
      <alignment horizontal="center"/>
    </xf>
    <xf numFmtId="1" fontId="14" fillId="0" borderId="9" xfId="0" applyNumberFormat="1" applyFont="1" applyBorder="1"/>
    <xf numFmtId="0" fontId="2" fillId="0" borderId="20" xfId="0" applyFont="1" applyBorder="1"/>
    <xf numFmtId="166" fontId="2" fillId="0" borderId="41" xfId="2" applyNumberFormat="1" applyFont="1" applyBorder="1" applyAlignment="1">
      <alignment horizontal="center"/>
    </xf>
    <xf numFmtId="166" fontId="2" fillId="0" borderId="57" xfId="2" applyNumberFormat="1" applyFont="1" applyBorder="1" applyAlignment="1">
      <alignment horizontal="center"/>
    </xf>
    <xf numFmtId="166" fontId="2" fillId="0" borderId="54" xfId="2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46" xfId="0" applyFont="1" applyBorder="1"/>
    <xf numFmtId="165" fontId="2" fillId="0" borderId="58" xfId="0" applyNumberFormat="1" applyFont="1" applyBorder="1"/>
    <xf numFmtId="165" fontId="3" fillId="0" borderId="59" xfId="0" applyNumberFormat="1" applyFont="1" applyBorder="1" applyAlignment="1">
      <alignment horizontal="left"/>
    </xf>
    <xf numFmtId="165" fontId="2" fillId="0" borderId="11" xfId="0" applyNumberFormat="1" applyFont="1" applyBorder="1"/>
    <xf numFmtId="0" fontId="0" fillId="0" borderId="64" xfId="0" applyBorder="1"/>
    <xf numFmtId="0" fontId="11" fillId="0" borderId="65" xfId="0" applyFont="1" applyBorder="1"/>
    <xf numFmtId="0" fontId="0" fillId="0" borderId="66" xfId="0" applyBorder="1" applyAlignment="1">
      <alignment horizontal="left"/>
    </xf>
    <xf numFmtId="0" fontId="0" fillId="0" borderId="66" xfId="0" applyBorder="1" applyAlignment="1">
      <alignment horizontal="left" vertical="center"/>
    </xf>
    <xf numFmtId="166" fontId="0" fillId="0" borderId="32" xfId="0" applyNumberFormat="1" applyBorder="1"/>
    <xf numFmtId="165" fontId="2" fillId="0" borderId="67" xfId="0" applyNumberFormat="1" applyFont="1" applyBorder="1"/>
    <xf numFmtId="166" fontId="0" fillId="0" borderId="61" xfId="0" applyNumberFormat="1" applyBorder="1"/>
    <xf numFmtId="166" fontId="11" fillId="0" borderId="33" xfId="0" applyNumberFormat="1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7" fontId="13" fillId="0" borderId="0" xfId="0" applyNumberFormat="1" applyFont="1" applyAlignment="1"/>
    <xf numFmtId="166" fontId="5" fillId="0" borderId="32" xfId="0" applyNumberFormat="1" applyFont="1" applyBorder="1" applyAlignment="1">
      <alignment wrapText="1"/>
    </xf>
    <xf numFmtId="166" fontId="5" fillId="0" borderId="61" xfId="0" applyNumberFormat="1" applyFont="1" applyBorder="1" applyAlignment="1">
      <alignment wrapText="1"/>
    </xf>
    <xf numFmtId="1" fontId="4" fillId="0" borderId="42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6" fontId="2" fillId="0" borderId="40" xfId="2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25" xfId="0" applyNumberFormat="1" applyFont="1" applyBorder="1"/>
    <xf numFmtId="165" fontId="2" fillId="0" borderId="26" xfId="0" applyNumberFormat="1" applyFont="1" applyBorder="1"/>
    <xf numFmtId="165" fontId="3" fillId="0" borderId="51" xfId="0" applyNumberFormat="1" applyFont="1" applyBorder="1" applyAlignment="1">
      <alignment horizontal="center"/>
    </xf>
    <xf numFmtId="166" fontId="3" fillId="0" borderId="56" xfId="2" applyNumberFormat="1" applyFont="1" applyBorder="1" applyAlignment="1">
      <alignment horizontal="center"/>
    </xf>
    <xf numFmtId="165" fontId="2" fillId="0" borderId="22" xfId="0" applyNumberFormat="1" applyFont="1" applyBorder="1"/>
    <xf numFmtId="165" fontId="3" fillId="0" borderId="28" xfId="0" applyNumberFormat="1" applyFont="1" applyBorder="1" applyAlignment="1">
      <alignment horizontal="center"/>
    </xf>
    <xf numFmtId="166" fontId="3" fillId="0" borderId="7" xfId="2" applyNumberFormat="1" applyFont="1" applyBorder="1" applyAlignment="1">
      <alignment horizontal="center"/>
    </xf>
    <xf numFmtId="166" fontId="2" fillId="0" borderId="56" xfId="2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3" fillId="0" borderId="6" xfId="2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165" fontId="3" fillId="0" borderId="49" xfId="0" applyNumberFormat="1" applyFont="1" applyBorder="1" applyAlignment="1">
      <alignment horizontal="center"/>
    </xf>
    <xf numFmtId="0" fontId="2" fillId="0" borderId="49" xfId="0" applyFont="1" applyBorder="1"/>
    <xf numFmtId="0" fontId="2" fillId="0" borderId="48" xfId="0" applyFont="1" applyBorder="1"/>
    <xf numFmtId="164" fontId="3" fillId="0" borderId="49" xfId="0" applyNumberFormat="1" applyFont="1" applyBorder="1" applyAlignment="1"/>
    <xf numFmtId="0" fontId="2" fillId="0" borderId="56" xfId="0" applyFont="1" applyBorder="1"/>
    <xf numFmtId="0" fontId="5" fillId="0" borderId="25" xfId="0" applyFont="1" applyBorder="1" applyAlignment="1">
      <alignment horizontal="center"/>
    </xf>
    <xf numFmtId="0" fontId="14" fillId="0" borderId="29" xfId="0" applyFont="1" applyBorder="1"/>
    <xf numFmtId="1" fontId="14" fillId="0" borderId="5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66" fontId="14" fillId="0" borderId="4" xfId="2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60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12" fillId="0" borderId="0" xfId="0" applyFont="1"/>
    <xf numFmtId="166" fontId="14" fillId="0" borderId="35" xfId="2" applyNumberFormat="1" applyFont="1" applyBorder="1" applyAlignment="1">
      <alignment horizontal="center"/>
    </xf>
    <xf numFmtId="169" fontId="14" fillId="0" borderId="49" xfId="0" applyNumberFormat="1" applyFont="1" applyBorder="1" applyAlignment="1">
      <alignment horizontal="center" wrapText="1"/>
    </xf>
    <xf numFmtId="0" fontId="10" fillId="0" borderId="69" xfId="0" applyFont="1" applyBorder="1"/>
    <xf numFmtId="165" fontId="13" fillId="0" borderId="19" xfId="0" applyNumberFormat="1" applyFont="1" applyBorder="1"/>
    <xf numFmtId="165" fontId="2" fillId="0" borderId="19" xfId="0" applyNumberFormat="1" applyFont="1" applyBorder="1"/>
    <xf numFmtId="165" fontId="2" fillId="0" borderId="24" xfId="0" applyNumberFormat="1" applyFont="1" applyBorder="1"/>
    <xf numFmtId="166" fontId="2" fillId="0" borderId="55" xfId="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165" fontId="3" fillId="0" borderId="35" xfId="0" applyNumberFormat="1" applyFont="1" applyBorder="1" applyAlignment="1">
      <alignment horizontal="left"/>
    </xf>
    <xf numFmtId="165" fontId="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0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2" fillId="0" borderId="71" xfId="0" applyNumberFormat="1" applyFont="1" applyBorder="1"/>
    <xf numFmtId="165" fontId="2" fillId="0" borderId="72" xfId="0" applyNumberFormat="1" applyFont="1" applyBorder="1"/>
    <xf numFmtId="165" fontId="2" fillId="0" borderId="52" xfId="0" applyNumberFormat="1" applyFont="1" applyBorder="1"/>
    <xf numFmtId="165" fontId="13" fillId="0" borderId="52" xfId="0" applyNumberFormat="1" applyFont="1" applyBorder="1"/>
    <xf numFmtId="0" fontId="3" fillId="0" borderId="22" xfId="0" applyFont="1" applyBorder="1" applyAlignment="1">
      <alignment horizontal="center" vertical="center" wrapText="1"/>
    </xf>
    <xf numFmtId="165" fontId="2" fillId="0" borderId="53" xfId="0" applyNumberFormat="1" applyFont="1" applyBorder="1"/>
    <xf numFmtId="165" fontId="2" fillId="0" borderId="73" xfId="0" applyNumberFormat="1" applyFont="1" applyBorder="1"/>
    <xf numFmtId="165" fontId="3" fillId="0" borderId="60" xfId="0" applyNumberFormat="1" applyFont="1" applyBorder="1" applyAlignment="1">
      <alignment horizontal="left"/>
    </xf>
    <xf numFmtId="10" fontId="17" fillId="0" borderId="37" xfId="1" applyNumberFormat="1" applyBorder="1"/>
    <xf numFmtId="10" fontId="17" fillId="0" borderId="32" xfId="1" applyNumberFormat="1" applyBorder="1"/>
    <xf numFmtId="10" fontId="11" fillId="0" borderId="33" xfId="1" applyNumberFormat="1" applyFont="1" applyBorder="1"/>
    <xf numFmtId="0" fontId="14" fillId="0" borderId="2" xfId="0" applyFont="1" applyBorder="1"/>
    <xf numFmtId="1" fontId="14" fillId="0" borderId="42" xfId="0" applyNumberFormat="1" applyFont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1" fillId="0" borderId="56" xfId="0" applyFont="1" applyBorder="1" applyAlignment="1">
      <alignment horizont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1" fontId="4" fillId="0" borderId="42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1" fontId="3" fillId="0" borderId="42" xfId="0" applyNumberFormat="1" applyFont="1" applyBorder="1" applyAlignment="1">
      <alignment horizontal="center"/>
    </xf>
    <xf numFmtId="165" fontId="18" fillId="0" borderId="33" xfId="0" applyNumberFormat="1" applyFont="1" applyBorder="1" applyAlignment="1">
      <alignment horizontal="center"/>
    </xf>
    <xf numFmtId="165" fontId="13" fillId="0" borderId="33" xfId="0" applyNumberFormat="1" applyFont="1" applyBorder="1" applyAlignment="1">
      <alignment horizontal="center"/>
    </xf>
    <xf numFmtId="165" fontId="14" fillId="0" borderId="56" xfId="0" applyNumberFormat="1" applyFont="1" applyBorder="1" applyAlignment="1">
      <alignment horizontal="center"/>
    </xf>
    <xf numFmtId="165" fontId="14" fillId="0" borderId="51" xfId="0" applyNumberFormat="1" applyFont="1" applyBorder="1" applyAlignment="1">
      <alignment horizontal="center"/>
    </xf>
    <xf numFmtId="166" fontId="14" fillId="0" borderId="56" xfId="2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6" fontId="5" fillId="0" borderId="12" xfId="0" applyNumberFormat="1" applyFont="1" applyBorder="1" applyAlignment="1">
      <alignment wrapText="1"/>
    </xf>
    <xf numFmtId="0" fontId="5" fillId="0" borderId="20" xfId="0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wrapText="1"/>
    </xf>
    <xf numFmtId="1" fontId="4" fillId="0" borderId="19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wrapText="1"/>
    </xf>
    <xf numFmtId="1" fontId="1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/>
    <xf numFmtId="10" fontId="0" fillId="0" borderId="3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70" xfId="0" applyBorder="1"/>
    <xf numFmtId="0" fontId="0" fillId="0" borderId="77" xfId="0" applyBorder="1" applyAlignment="1">
      <alignment horizontal="left"/>
    </xf>
    <xf numFmtId="165" fontId="2" fillId="0" borderId="17" xfId="0" applyNumberFormat="1" applyFont="1" applyBorder="1" applyAlignment="1">
      <alignment horizontal="left"/>
    </xf>
    <xf numFmtId="165" fontId="2" fillId="0" borderId="25" xfId="0" applyNumberFormat="1" applyFont="1" applyBorder="1" applyAlignment="1">
      <alignment horizontal="left"/>
    </xf>
    <xf numFmtId="165" fontId="14" fillId="0" borderId="25" xfId="0" applyNumberFormat="1" applyFont="1" applyBorder="1" applyAlignment="1">
      <alignment horizontal="left"/>
    </xf>
    <xf numFmtId="165" fontId="2" fillId="0" borderId="26" xfId="0" applyNumberFormat="1" applyFont="1" applyBorder="1" applyAlignment="1">
      <alignment horizontal="left"/>
    </xf>
    <xf numFmtId="165" fontId="3" fillId="0" borderId="51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31" xfId="0" applyBorder="1"/>
    <xf numFmtId="0" fontId="5" fillId="0" borderId="36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0" fillId="0" borderId="30" xfId="0" applyBorder="1"/>
    <xf numFmtId="166" fontId="0" fillId="0" borderId="12" xfId="0" applyNumberFormat="1" applyBorder="1"/>
    <xf numFmtId="0" fontId="0" fillId="0" borderId="29" xfId="0" applyBorder="1"/>
    <xf numFmtId="0" fontId="11" fillId="0" borderId="30" xfId="0" applyFont="1" applyBorder="1"/>
    <xf numFmtId="0" fontId="0" fillId="0" borderId="6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45" xfId="0" applyBorder="1" applyAlignment="1">
      <alignment horizontal="left"/>
    </xf>
    <xf numFmtId="166" fontId="11" fillId="0" borderId="44" xfId="0" applyNumberFormat="1" applyFont="1" applyBorder="1"/>
    <xf numFmtId="10" fontId="17" fillId="0" borderId="12" xfId="1" applyNumberFormat="1" applyBorder="1"/>
    <xf numFmtId="0" fontId="3" fillId="0" borderId="63" xfId="0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left"/>
    </xf>
    <xf numFmtId="0" fontId="11" fillId="0" borderId="0" xfId="0" applyFont="1" applyFill="1"/>
    <xf numFmtId="10" fontId="11" fillId="0" borderId="44" xfId="1" applyNumberFormat="1" applyFont="1" applyBorder="1"/>
    <xf numFmtId="10" fontId="17" fillId="0" borderId="46" xfId="1" applyNumberFormat="1" applyBorder="1"/>
    <xf numFmtId="10" fontId="11" fillId="0" borderId="35" xfId="1" applyNumberFormat="1" applyFont="1" applyBorder="1"/>
    <xf numFmtId="165" fontId="2" fillId="0" borderId="63" xfId="0" applyNumberFormat="1" applyFont="1" applyBorder="1" applyAlignment="1">
      <alignment horizontal="left"/>
    </xf>
    <xf numFmtId="165" fontId="3" fillId="0" borderId="50" xfId="0" applyNumberFormat="1" applyFont="1" applyBorder="1" applyAlignment="1">
      <alignment horizontal="left"/>
    </xf>
    <xf numFmtId="0" fontId="0" fillId="0" borderId="69" xfId="0" applyBorder="1" applyAlignment="1">
      <alignment horizontal="left"/>
    </xf>
    <xf numFmtId="165" fontId="2" fillId="0" borderId="24" xfId="0" applyNumberFormat="1" applyFont="1" applyBorder="1" applyAlignment="1">
      <alignment horizontal="left"/>
    </xf>
    <xf numFmtId="165" fontId="2" fillId="0" borderId="76" xfId="0" applyNumberFormat="1" applyFont="1" applyBorder="1"/>
    <xf numFmtId="0" fontId="4" fillId="0" borderId="44" xfId="0" applyFont="1" applyBorder="1" applyAlignment="1">
      <alignment horizontal="left"/>
    </xf>
    <xf numFmtId="170" fontId="13" fillId="0" borderId="0" xfId="0" applyNumberFormat="1" applyFont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170" fontId="5" fillId="0" borderId="0" xfId="0" applyNumberFormat="1" applyFont="1"/>
    <xf numFmtId="0" fontId="10" fillId="0" borderId="68" xfId="0" applyFont="1" applyBorder="1"/>
    <xf numFmtId="0" fontId="15" fillId="0" borderId="31" xfId="0" applyFont="1" applyBorder="1" applyAlignment="1">
      <alignment wrapText="1"/>
    </xf>
    <xf numFmtId="0" fontId="14" fillId="0" borderId="33" xfId="0" applyFont="1" applyBorder="1" applyAlignment="1">
      <alignment horizontal="center" vertical="top" wrapText="1"/>
    </xf>
    <xf numFmtId="170" fontId="17" fillId="0" borderId="0" xfId="0" applyNumberFormat="1" applyFont="1" applyFill="1" applyBorder="1"/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13" xfId="0" applyFont="1" applyBorder="1"/>
    <xf numFmtId="0" fontId="10" fillId="0" borderId="16" xfId="0" applyFont="1" applyBorder="1"/>
    <xf numFmtId="0" fontId="1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7" fillId="0" borderId="69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0" fontId="0" fillId="0" borderId="61" xfId="0" applyNumberFormat="1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44" xfId="0" applyBorder="1" applyAlignment="1">
      <alignment horizontal="left"/>
    </xf>
    <xf numFmtId="166" fontId="0" fillId="0" borderId="37" xfId="0" applyNumberFormat="1" applyBorder="1"/>
    <xf numFmtId="166" fontId="0" fillId="0" borderId="46" xfId="0" applyNumberFormat="1" applyBorder="1"/>
    <xf numFmtId="165" fontId="13" fillId="0" borderId="58" xfId="0" applyNumberFormat="1" applyFont="1" applyBorder="1"/>
    <xf numFmtId="0" fontId="17" fillId="0" borderId="68" xfId="0" applyFont="1" applyBorder="1" applyAlignment="1">
      <alignment vertical="center" wrapText="1"/>
    </xf>
    <xf numFmtId="0" fontId="0" fillId="0" borderId="62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4" xfId="0" applyBorder="1"/>
    <xf numFmtId="0" fontId="17" fillId="0" borderId="12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32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0" fillId="0" borderId="7" xfId="0" applyBorder="1"/>
    <xf numFmtId="0" fontId="17" fillId="0" borderId="37" xfId="0" applyFont="1" applyBorder="1" applyAlignment="1">
      <alignment vertical="center" wrapText="1"/>
    </xf>
    <xf numFmtId="0" fontId="0" fillId="0" borderId="44" xfId="0" applyBorder="1"/>
    <xf numFmtId="0" fontId="4" fillId="0" borderId="44" xfId="0" applyFont="1" applyBorder="1" applyAlignme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64" xfId="0" applyFont="1" applyBorder="1"/>
    <xf numFmtId="0" fontId="3" fillId="0" borderId="65" xfId="0" applyFont="1" applyBorder="1" applyAlignment="1">
      <alignment horizontal="left"/>
    </xf>
    <xf numFmtId="0" fontId="2" fillId="0" borderId="70" xfId="0" applyFont="1" applyBorder="1"/>
    <xf numFmtId="0" fontId="2" fillId="0" borderId="77" xfId="0" applyFont="1" applyBorder="1"/>
    <xf numFmtId="0" fontId="2" fillId="0" borderId="66" xfId="0" applyFont="1" applyBorder="1"/>
    <xf numFmtId="0" fontId="2" fillId="0" borderId="78" xfId="0" applyFont="1" applyBorder="1"/>
    <xf numFmtId="0" fontId="2" fillId="0" borderId="75" xfId="0" applyFont="1" applyBorder="1"/>
    <xf numFmtId="0" fontId="2" fillId="0" borderId="64" xfId="0" applyFont="1" applyBorder="1"/>
    <xf numFmtId="0" fontId="14" fillId="0" borderId="46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165" fontId="2" fillId="0" borderId="79" xfId="0" applyNumberFormat="1" applyFont="1" applyBorder="1"/>
    <xf numFmtId="0" fontId="2" fillId="0" borderId="9" xfId="0" applyFont="1" applyBorder="1" applyAlignment="1">
      <alignment horizontal="center"/>
    </xf>
    <xf numFmtId="10" fontId="3" fillId="0" borderId="33" xfId="0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164" fontId="3" fillId="0" borderId="49" xfId="0" applyNumberFormat="1" applyFont="1" applyFill="1" applyBorder="1" applyAlignment="1"/>
    <xf numFmtId="166" fontId="2" fillId="0" borderId="32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68" xfId="0" applyFont="1" applyBorder="1"/>
    <xf numFmtId="0" fontId="2" fillId="0" borderId="45" xfId="0" applyFont="1" applyBorder="1"/>
    <xf numFmtId="0" fontId="2" fillId="0" borderId="69" xfId="0" applyFont="1" applyBorder="1"/>
    <xf numFmtId="170" fontId="13" fillId="0" borderId="0" xfId="0" applyNumberFormat="1" applyFont="1" applyAlignment="1">
      <alignment horizontal="left"/>
    </xf>
    <xf numFmtId="165" fontId="2" fillId="0" borderId="2" xfId="0" applyNumberFormat="1" applyFont="1" applyBorder="1"/>
    <xf numFmtId="166" fontId="2" fillId="0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6" fontId="2" fillId="0" borderId="32" xfId="0" applyNumberFormat="1" applyFont="1" applyFill="1" applyBorder="1" applyAlignment="1">
      <alignment horizontal="center"/>
    </xf>
    <xf numFmtId="165" fontId="2" fillId="0" borderId="71" xfId="0" applyNumberFormat="1" applyFont="1" applyFill="1" applyBorder="1"/>
    <xf numFmtId="10" fontId="1" fillId="0" borderId="37" xfId="1" applyNumberFormat="1" applyFont="1" applyBorder="1"/>
    <xf numFmtId="10" fontId="1" fillId="0" borderId="32" xfId="1" applyNumberFormat="1" applyFont="1" applyBorder="1"/>
    <xf numFmtId="10" fontId="1" fillId="0" borderId="61" xfId="1" applyNumberFormat="1" applyFont="1" applyBorder="1"/>
    <xf numFmtId="166" fontId="2" fillId="0" borderId="46" xfId="0" applyNumberFormat="1" applyFont="1" applyBorder="1" applyAlignment="1">
      <alignment horizontal="center"/>
    </xf>
    <xf numFmtId="166" fontId="2" fillId="0" borderId="12" xfId="2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6" fontId="2" fillId="0" borderId="37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/>
    <xf numFmtId="166" fontId="2" fillId="0" borderId="46" xfId="0" applyNumberFormat="1" applyFont="1" applyFill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left"/>
    </xf>
    <xf numFmtId="165" fontId="13" fillId="0" borderId="25" xfId="0" applyNumberFormat="1" applyFont="1" applyBorder="1" applyAlignment="1">
      <alignment horizontal="left"/>
    </xf>
    <xf numFmtId="166" fontId="1" fillId="0" borderId="32" xfId="0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2" fillId="0" borderId="46" xfId="2" applyNumberFormat="1" applyFont="1" applyBorder="1" applyAlignment="1">
      <alignment horizontal="center"/>
    </xf>
    <xf numFmtId="1" fontId="11" fillId="0" borderId="42" xfId="0" applyNumberFormat="1" applyFont="1" applyBorder="1" applyAlignment="1">
      <alignment wrapText="1"/>
    </xf>
    <xf numFmtId="165" fontId="2" fillId="0" borderId="12" xfId="0" applyNumberFormat="1" applyFont="1" applyBorder="1"/>
    <xf numFmtId="10" fontId="1" fillId="0" borderId="41" xfId="1" applyNumberFormat="1" applyFont="1" applyBorder="1"/>
    <xf numFmtId="10" fontId="1" fillId="0" borderId="54" xfId="1" applyNumberFormat="1" applyFont="1" applyBorder="1"/>
    <xf numFmtId="10" fontId="1" fillId="0" borderId="57" xfId="1" applyNumberFormat="1" applyFont="1" applyBorder="1"/>
    <xf numFmtId="10" fontId="1" fillId="0" borderId="12" xfId="1" applyNumberFormat="1" applyFont="1" applyBorder="1"/>
    <xf numFmtId="165" fontId="2" fillId="0" borderId="32" xfId="0" applyNumberFormat="1" applyFont="1" applyBorder="1"/>
    <xf numFmtId="10" fontId="11" fillId="0" borderId="46" xfId="1" applyNumberFormat="1" applyFont="1" applyBorder="1"/>
    <xf numFmtId="10" fontId="1" fillId="0" borderId="46" xfId="1" applyNumberFormat="1" applyFont="1" applyBorder="1"/>
    <xf numFmtId="0" fontId="2" fillId="0" borderId="14" xfId="0" applyFont="1" applyFill="1" applyBorder="1"/>
    <xf numFmtId="166" fontId="2" fillId="0" borderId="32" xfId="0" applyNumberFormat="1" applyFont="1" applyBorder="1"/>
    <xf numFmtId="0" fontId="2" fillId="0" borderId="15" xfId="0" applyFont="1" applyFill="1" applyBorder="1"/>
    <xf numFmtId="1" fontId="2" fillId="0" borderId="2" xfId="0" applyNumberFormat="1" applyFont="1" applyFill="1" applyBorder="1"/>
    <xf numFmtId="0" fontId="2" fillId="0" borderId="2" xfId="0" applyFont="1" applyFill="1" applyBorder="1"/>
    <xf numFmtId="1" fontId="2" fillId="0" borderId="2" xfId="0" applyNumberFormat="1" applyFont="1" applyBorder="1"/>
    <xf numFmtId="166" fontId="2" fillId="0" borderId="8" xfId="0" applyNumberFormat="1" applyFont="1" applyBorder="1"/>
    <xf numFmtId="1" fontId="14" fillId="0" borderId="10" xfId="0" applyNumberFormat="1" applyFont="1" applyFill="1" applyBorder="1"/>
    <xf numFmtId="1" fontId="14" fillId="0" borderId="10" xfId="0" applyNumberFormat="1" applyFont="1" applyBorder="1"/>
    <xf numFmtId="166" fontId="14" fillId="0" borderId="47" xfId="0" applyNumberFormat="1" applyFont="1" applyBorder="1"/>
    <xf numFmtId="0" fontId="2" fillId="0" borderId="11" xfId="0" applyFont="1" applyFill="1" applyBorder="1"/>
    <xf numFmtId="166" fontId="2" fillId="0" borderId="37" xfId="2" applyNumberFormat="1" applyFont="1" applyBorder="1"/>
    <xf numFmtId="166" fontId="2" fillId="0" borderId="32" xfId="2" applyNumberFormat="1" applyFont="1" applyBorder="1"/>
    <xf numFmtId="10" fontId="2" fillId="0" borderId="46" xfId="0" applyNumberFormat="1" applyFont="1" applyBorder="1"/>
    <xf numFmtId="10" fontId="2" fillId="0" borderId="8" xfId="0" applyNumberFormat="1" applyFont="1" applyBorder="1"/>
    <xf numFmtId="10" fontId="14" fillId="0" borderId="12" xfId="0" applyNumberFormat="1" applyFont="1" applyBorder="1"/>
    <xf numFmtId="0" fontId="14" fillId="0" borderId="2" xfId="0" applyFont="1" applyFill="1" applyBorder="1"/>
    <xf numFmtId="166" fontId="14" fillId="0" borderId="8" xfId="0" applyNumberFormat="1" applyFont="1" applyBorder="1"/>
    <xf numFmtId="166" fontId="14" fillId="0" borderId="35" xfId="0" applyNumberFormat="1" applyFont="1" applyBorder="1"/>
    <xf numFmtId="166" fontId="2" fillId="0" borderId="14" xfId="2" applyNumberFormat="1" applyFont="1" applyFill="1" applyBorder="1"/>
    <xf numFmtId="0" fontId="2" fillId="0" borderId="52" xfId="0" applyFont="1" applyFill="1" applyBorder="1"/>
    <xf numFmtId="166" fontId="2" fillId="0" borderId="14" xfId="2" applyNumberFormat="1" applyFont="1" applyBorder="1"/>
    <xf numFmtId="166" fontId="2" fillId="0" borderId="15" xfId="2" applyNumberFormat="1" applyFont="1" applyFill="1" applyBorder="1"/>
    <xf numFmtId="0" fontId="2" fillId="0" borderId="53" xfId="0" applyFont="1" applyFill="1" applyBorder="1"/>
    <xf numFmtId="0" fontId="2" fillId="0" borderId="39" xfId="0" applyFont="1" applyFill="1" applyBorder="1"/>
    <xf numFmtId="166" fontId="14" fillId="0" borderId="10" xfId="2" applyNumberFormat="1" applyFont="1" applyFill="1" applyBorder="1"/>
    <xf numFmtId="1" fontId="14" fillId="0" borderId="60" xfId="0" applyNumberFormat="1" applyFont="1" applyFill="1" applyBorder="1"/>
    <xf numFmtId="1" fontId="14" fillId="0" borderId="35" xfId="0" applyNumberFormat="1" applyFont="1" applyBorder="1"/>
    <xf numFmtId="166" fontId="2" fillId="0" borderId="11" xfId="2" applyNumberFormat="1" applyFont="1" applyFill="1" applyBorder="1"/>
    <xf numFmtId="0" fontId="2" fillId="0" borderId="58" xfId="0" applyFont="1" applyFill="1" applyBorder="1"/>
    <xf numFmtId="166" fontId="13" fillId="0" borderId="2" xfId="2" applyNumberFormat="1" applyFont="1" applyBorder="1"/>
    <xf numFmtId="166" fontId="13" fillId="0" borderId="14" xfId="2" applyNumberFormat="1" applyFont="1" applyBorder="1"/>
    <xf numFmtId="166" fontId="2" fillId="0" borderId="2" xfId="2" applyNumberFormat="1" applyFont="1" applyBorder="1"/>
    <xf numFmtId="1" fontId="2" fillId="0" borderId="10" xfId="0" applyNumberFormat="1" applyFont="1" applyFill="1" applyBorder="1"/>
    <xf numFmtId="166" fontId="2" fillId="0" borderId="10" xfId="2" applyNumberFormat="1" applyFont="1" applyFill="1" applyBorder="1"/>
    <xf numFmtId="1" fontId="2" fillId="0" borderId="60" xfId="0" applyNumberFormat="1" applyFont="1" applyFill="1" applyBorder="1"/>
    <xf numFmtId="1" fontId="2" fillId="0" borderId="9" xfId="0" applyNumberFormat="1" applyFont="1" applyBorder="1"/>
    <xf numFmtId="166" fontId="2" fillId="0" borderId="10" xfId="2" applyNumberFormat="1" applyFont="1" applyBorder="1"/>
    <xf numFmtId="1" fontId="2" fillId="0" borderId="10" xfId="0" applyNumberFormat="1" applyFont="1" applyBorder="1"/>
    <xf numFmtId="1" fontId="2" fillId="0" borderId="35" xfId="0" applyNumberFormat="1" applyFont="1" applyBorder="1"/>
    <xf numFmtId="166" fontId="2" fillId="0" borderId="27" xfId="2" applyNumberFormat="1" applyFont="1" applyBorder="1"/>
    <xf numFmtId="0" fontId="2" fillId="0" borderId="47" xfId="0" applyFont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166" fontId="13" fillId="0" borderId="32" xfId="0" applyNumberFormat="1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166" fontId="14" fillId="0" borderId="33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13" fillId="0" borderId="12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6" fontId="14" fillId="0" borderId="46" xfId="0" applyNumberFormat="1" applyFont="1" applyBorder="1" applyAlignment="1">
      <alignment wrapText="1"/>
    </xf>
    <xf numFmtId="1" fontId="11" fillId="0" borderId="42" xfId="0" applyNumberFormat="1" applyFont="1" applyFill="1" applyBorder="1" applyAlignment="1">
      <alignment wrapText="1"/>
    </xf>
    <xf numFmtId="166" fontId="14" fillId="0" borderId="35" xfId="0" applyNumberFormat="1" applyFont="1" applyBorder="1" applyAlignment="1">
      <alignment wrapText="1"/>
    </xf>
    <xf numFmtId="1" fontId="14" fillId="0" borderId="42" xfId="0" applyNumberFormat="1" applyFont="1" applyFill="1" applyBorder="1" applyAlignment="1">
      <alignment wrapText="1"/>
    </xf>
    <xf numFmtId="166" fontId="5" fillId="0" borderId="14" xfId="0" applyNumberFormat="1" applyFont="1" applyBorder="1" applyAlignment="1">
      <alignment wrapText="1"/>
    </xf>
    <xf numFmtId="166" fontId="5" fillId="0" borderId="32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166" fontId="5" fillId="0" borderId="15" xfId="0" applyNumberFormat="1" applyFont="1" applyBorder="1" applyAlignment="1">
      <alignment wrapText="1"/>
    </xf>
    <xf numFmtId="166" fontId="5" fillId="0" borderId="61" xfId="0" applyNumberFormat="1" applyFont="1" applyFill="1" applyBorder="1" applyAlignment="1">
      <alignment wrapText="1"/>
    </xf>
    <xf numFmtId="166" fontId="4" fillId="0" borderId="42" xfId="0" applyNumberFormat="1" applyFont="1" applyBorder="1" applyAlignment="1">
      <alignment wrapText="1"/>
    </xf>
    <xf numFmtId="166" fontId="11" fillId="0" borderId="33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166" fontId="5" fillId="0" borderId="11" xfId="0" applyNumberFormat="1" applyFont="1" applyBorder="1" applyAlignment="1">
      <alignment wrapText="1"/>
    </xf>
    <xf numFmtId="166" fontId="5" fillId="0" borderId="12" xfId="0" applyNumberFormat="1" applyFont="1" applyFill="1" applyBorder="1" applyAlignment="1">
      <alignment wrapText="1"/>
    </xf>
    <xf numFmtId="166" fontId="5" fillId="0" borderId="42" xfId="0" applyNumberFormat="1" applyFont="1" applyFill="1" applyBorder="1" applyAlignment="1">
      <alignment wrapText="1"/>
    </xf>
    <xf numFmtId="166" fontId="5" fillId="0" borderId="3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41" fontId="5" fillId="0" borderId="11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/>
    <xf numFmtId="1" fontId="14" fillId="0" borderId="1" xfId="0" applyNumberFormat="1" applyFont="1" applyFill="1" applyBorder="1" applyAlignment="1">
      <alignment horizontal="center"/>
    </xf>
    <xf numFmtId="165" fontId="3" fillId="0" borderId="42" xfId="0" applyNumberFormat="1" applyFont="1" applyFill="1" applyBorder="1" applyAlignment="1">
      <alignment horizontal="center"/>
    </xf>
    <xf numFmtId="1" fontId="14" fillId="0" borderId="42" xfId="0" applyNumberFormat="1" applyFont="1" applyFill="1" applyBorder="1" applyAlignment="1">
      <alignment horizontal="center"/>
    </xf>
    <xf numFmtId="166" fontId="14" fillId="0" borderId="33" xfId="2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/>
    <xf numFmtId="166" fontId="2" fillId="0" borderId="12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/>
    <xf numFmtId="0" fontId="2" fillId="0" borderId="17" xfId="0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66" fontId="3" fillId="0" borderId="33" xfId="2" applyNumberFormat="1" applyFont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3" fillId="0" borderId="7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4" fillId="0" borderId="53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4" fillId="0" borderId="49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0" fontId="13" fillId="0" borderId="0" xfId="0" applyNumberFormat="1" applyFont="1" applyAlignment="1">
      <alignment horizontal="left"/>
    </xf>
    <xf numFmtId="0" fontId="4" fillId="0" borderId="6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70" fontId="17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0" fontId="24" fillId="0" borderId="0" xfId="0" applyFont="1" applyAlignment="1">
      <alignment horizontal="center" wrapText="1"/>
    </xf>
    <xf numFmtId="0" fontId="14" fillId="0" borderId="5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F32" sqref="F32"/>
    </sheetView>
  </sheetViews>
  <sheetFormatPr defaultRowHeight="12.75"/>
  <cols>
    <col min="1" max="1" width="16.42578125" customWidth="1"/>
    <col min="2" max="2" width="7.28515625" customWidth="1"/>
    <col min="3" max="3" width="8" customWidth="1"/>
    <col min="4" max="4" width="10.28515625" customWidth="1"/>
    <col min="5" max="5" width="9" customWidth="1"/>
    <col min="6" max="6" width="7.5703125" customWidth="1"/>
    <col min="7" max="7" width="7" customWidth="1"/>
    <col min="8" max="8" width="6.140625" customWidth="1"/>
    <col min="9" max="9" width="7.140625" customWidth="1"/>
    <col min="10" max="10" width="8.28515625" customWidth="1"/>
    <col min="11" max="11" width="10.28515625" customWidth="1"/>
    <col min="12" max="12" width="8.7109375" customWidth="1"/>
    <col min="13" max="13" width="7.28515625" customWidth="1"/>
    <col min="14" max="14" width="7" customWidth="1"/>
    <col min="15" max="15" width="6.5703125" customWidth="1"/>
    <col min="16" max="17" width="6.7109375" customWidth="1"/>
    <col min="18" max="18" width="7.42578125" customWidth="1"/>
  </cols>
  <sheetData>
    <row r="1" spans="1:20">
      <c r="A1" s="319" t="s">
        <v>20</v>
      </c>
      <c r="P1" s="565"/>
      <c r="Q1" s="565"/>
      <c r="R1" s="565"/>
    </row>
    <row r="2" spans="1:20" ht="12.75" customHeight="1">
      <c r="A2" s="572" t="s">
        <v>122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</row>
    <row r="3" spans="1:20" ht="13.5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8.75" customHeight="1" thickBot="1">
      <c r="A4" s="403"/>
      <c r="B4" s="562" t="s">
        <v>36</v>
      </c>
      <c r="C4" s="563"/>
      <c r="D4" s="563"/>
      <c r="E4" s="563"/>
      <c r="F4" s="563"/>
      <c r="G4" s="563"/>
      <c r="H4" s="564"/>
      <c r="I4" s="563" t="s">
        <v>44</v>
      </c>
      <c r="J4" s="563"/>
      <c r="K4" s="563"/>
      <c r="L4" s="563"/>
      <c r="M4" s="563"/>
      <c r="N4" s="563"/>
      <c r="O4" s="564"/>
      <c r="P4" s="573" t="s">
        <v>123</v>
      </c>
      <c r="Q4" s="576" t="s">
        <v>119</v>
      </c>
      <c r="R4" s="579" t="s">
        <v>115</v>
      </c>
    </row>
    <row r="5" spans="1:20" ht="18" customHeight="1">
      <c r="A5" s="404" t="s">
        <v>48</v>
      </c>
      <c r="B5" s="566" t="s">
        <v>37</v>
      </c>
      <c r="C5" s="568" t="s">
        <v>38</v>
      </c>
      <c r="D5" s="568" t="s">
        <v>39</v>
      </c>
      <c r="E5" s="568" t="s">
        <v>40</v>
      </c>
      <c r="F5" s="568" t="s">
        <v>41</v>
      </c>
      <c r="G5" s="568" t="s">
        <v>42</v>
      </c>
      <c r="H5" s="570" t="s">
        <v>43</v>
      </c>
      <c r="I5" s="566" t="s">
        <v>37</v>
      </c>
      <c r="J5" s="568" t="s">
        <v>38</v>
      </c>
      <c r="K5" s="568" t="s">
        <v>39</v>
      </c>
      <c r="L5" s="568" t="s">
        <v>40</v>
      </c>
      <c r="M5" s="568" t="s">
        <v>41</v>
      </c>
      <c r="N5" s="568" t="s">
        <v>42</v>
      </c>
      <c r="O5" s="570" t="s">
        <v>43</v>
      </c>
      <c r="P5" s="574"/>
      <c r="Q5" s="577"/>
      <c r="R5" s="580"/>
    </row>
    <row r="6" spans="1:20" ht="18" customHeight="1" thickBot="1">
      <c r="A6" s="405"/>
      <c r="B6" s="567"/>
      <c r="C6" s="569"/>
      <c r="D6" s="569"/>
      <c r="E6" s="569"/>
      <c r="F6" s="569"/>
      <c r="G6" s="569"/>
      <c r="H6" s="571"/>
      <c r="I6" s="567"/>
      <c r="J6" s="569"/>
      <c r="K6" s="569"/>
      <c r="L6" s="569"/>
      <c r="M6" s="569"/>
      <c r="N6" s="569"/>
      <c r="O6" s="571"/>
      <c r="P6" s="575"/>
      <c r="Q6" s="578"/>
      <c r="R6" s="581"/>
    </row>
    <row r="7" spans="1:20" ht="15.95" customHeight="1">
      <c r="A7" s="406" t="s">
        <v>21</v>
      </c>
      <c r="B7" s="41">
        <v>1951</v>
      </c>
      <c r="C7" s="53">
        <v>1492</v>
      </c>
      <c r="D7" s="42">
        <v>3556</v>
      </c>
      <c r="E7" s="42">
        <v>2054</v>
      </c>
      <c r="F7" s="42">
        <v>2357</v>
      </c>
      <c r="G7" s="42">
        <v>11410</v>
      </c>
      <c r="H7" s="100">
        <v>0.4399629829567363</v>
      </c>
      <c r="I7" s="41">
        <v>2025</v>
      </c>
      <c r="J7" s="42">
        <v>1846</v>
      </c>
      <c r="K7" s="42">
        <v>5079</v>
      </c>
      <c r="L7" s="42">
        <v>2357</v>
      </c>
      <c r="M7" s="42">
        <v>3217</v>
      </c>
      <c r="N7" s="42">
        <v>14524</v>
      </c>
      <c r="O7" s="100">
        <v>0.5600370170432637</v>
      </c>
      <c r="P7" s="41">
        <v>25934</v>
      </c>
      <c r="Q7" s="42">
        <v>27211</v>
      </c>
      <c r="R7" s="202">
        <v>-4.6929550549410171E-2</v>
      </c>
      <c r="T7" s="30"/>
    </row>
    <row r="8" spans="1:20" ht="15.95" customHeight="1">
      <c r="A8" s="420" t="s">
        <v>22</v>
      </c>
      <c r="B8" s="54">
        <v>1534</v>
      </c>
      <c r="C8" s="54">
        <v>1290</v>
      </c>
      <c r="D8" s="44">
        <v>3363</v>
      </c>
      <c r="E8" s="44">
        <v>1762</v>
      </c>
      <c r="F8" s="44">
        <v>1940</v>
      </c>
      <c r="G8" s="44">
        <v>9889</v>
      </c>
      <c r="H8" s="268">
        <v>0.41787449820409889</v>
      </c>
      <c r="I8" s="43">
        <v>1824</v>
      </c>
      <c r="J8" s="44">
        <v>1717</v>
      </c>
      <c r="K8" s="44">
        <v>4977</v>
      </c>
      <c r="L8" s="44">
        <v>2266</v>
      </c>
      <c r="M8" s="44">
        <v>2992</v>
      </c>
      <c r="N8" s="44">
        <v>13776</v>
      </c>
      <c r="O8" s="268">
        <v>0.58212550179590117</v>
      </c>
      <c r="P8" s="43">
        <v>23665</v>
      </c>
      <c r="Q8" s="44">
        <v>26432</v>
      </c>
      <c r="R8" s="419">
        <v>-0.10468371670702181</v>
      </c>
      <c r="T8" s="30"/>
    </row>
    <row r="9" spans="1:20" ht="15.95" customHeight="1">
      <c r="A9" s="420" t="s">
        <v>23</v>
      </c>
      <c r="B9" s="54">
        <v>1518</v>
      </c>
      <c r="C9" s="54">
        <v>1164</v>
      </c>
      <c r="D9" s="44">
        <v>3126</v>
      </c>
      <c r="E9" s="44">
        <v>1647</v>
      </c>
      <c r="F9" s="44">
        <v>1445</v>
      </c>
      <c r="G9" s="44">
        <v>8900</v>
      </c>
      <c r="H9" s="268">
        <v>0.42058503851424789</v>
      </c>
      <c r="I9" s="43">
        <v>1795</v>
      </c>
      <c r="J9" s="44">
        <v>1493</v>
      </c>
      <c r="K9" s="44">
        <v>4686</v>
      </c>
      <c r="L9" s="44">
        <v>2050</v>
      </c>
      <c r="M9" s="44">
        <v>2237</v>
      </c>
      <c r="N9" s="44">
        <v>12261</v>
      </c>
      <c r="O9" s="268">
        <v>0.57941496148575211</v>
      </c>
      <c r="P9" s="43">
        <v>21161</v>
      </c>
      <c r="Q9" s="44">
        <v>24440</v>
      </c>
      <c r="R9" s="419">
        <v>-0.13416530278232408</v>
      </c>
      <c r="T9" s="30"/>
    </row>
    <row r="10" spans="1:20" ht="15.95" customHeight="1">
      <c r="A10" s="420" t="s">
        <v>24</v>
      </c>
      <c r="B10" s="54">
        <v>1468</v>
      </c>
      <c r="C10" s="54">
        <v>954</v>
      </c>
      <c r="D10" s="44">
        <v>2310</v>
      </c>
      <c r="E10" s="44">
        <v>1502</v>
      </c>
      <c r="F10" s="44">
        <v>936</v>
      </c>
      <c r="G10" s="44">
        <v>7170</v>
      </c>
      <c r="H10" s="268">
        <v>0.42579725636914306</v>
      </c>
      <c r="I10" s="45">
        <v>1796</v>
      </c>
      <c r="J10" s="46">
        <v>1222</v>
      </c>
      <c r="K10" s="46">
        <v>3401</v>
      </c>
      <c r="L10" s="46">
        <v>1888</v>
      </c>
      <c r="M10" s="46">
        <v>1362</v>
      </c>
      <c r="N10" s="44">
        <v>9669</v>
      </c>
      <c r="O10" s="268">
        <v>0.57420274363085699</v>
      </c>
      <c r="P10" s="43">
        <v>16839</v>
      </c>
      <c r="Q10" s="46">
        <v>18087</v>
      </c>
      <c r="R10" s="419">
        <v>-6.8999834135014093E-2</v>
      </c>
      <c r="T10" s="30"/>
    </row>
    <row r="11" spans="1:20" ht="15.95" customHeight="1">
      <c r="A11" s="421" t="s">
        <v>25</v>
      </c>
      <c r="B11" s="61">
        <v>1440</v>
      </c>
      <c r="C11" s="61">
        <v>645</v>
      </c>
      <c r="D11" s="46">
        <v>502</v>
      </c>
      <c r="E11" s="46">
        <v>1309</v>
      </c>
      <c r="F11" s="46">
        <v>432</v>
      </c>
      <c r="G11" s="44">
        <v>4328</v>
      </c>
      <c r="H11" s="268">
        <v>0.42019417475728155</v>
      </c>
      <c r="I11" s="45">
        <v>1827</v>
      </c>
      <c r="J11" s="46">
        <v>910</v>
      </c>
      <c r="K11" s="46">
        <v>734</v>
      </c>
      <c r="L11" s="46">
        <v>1868</v>
      </c>
      <c r="M11" s="46">
        <v>633</v>
      </c>
      <c r="N11" s="44">
        <v>5972</v>
      </c>
      <c r="O11" s="268">
        <v>0.5798058252427184</v>
      </c>
      <c r="P11" s="43">
        <v>10300</v>
      </c>
      <c r="Q11" s="46">
        <v>13485</v>
      </c>
      <c r="R11" s="419">
        <v>-0.23618835743418609</v>
      </c>
      <c r="T11" s="30"/>
    </row>
    <row r="12" spans="1:20" ht="15.95" customHeight="1" thickBot="1">
      <c r="A12" s="422" t="s">
        <v>26</v>
      </c>
      <c r="B12" s="55">
        <v>1507</v>
      </c>
      <c r="C12" s="55">
        <v>624</v>
      </c>
      <c r="D12" s="28">
        <v>209</v>
      </c>
      <c r="E12" s="28">
        <v>1305</v>
      </c>
      <c r="F12" s="28">
        <v>371</v>
      </c>
      <c r="G12" s="28">
        <v>4016</v>
      </c>
      <c r="H12" s="452">
        <v>0.3701723661166928</v>
      </c>
      <c r="I12" s="29">
        <v>2387</v>
      </c>
      <c r="J12" s="28">
        <v>1110</v>
      </c>
      <c r="K12" s="28">
        <v>316</v>
      </c>
      <c r="L12" s="28">
        <v>2366</v>
      </c>
      <c r="M12" s="28">
        <v>654</v>
      </c>
      <c r="N12" s="44">
        <v>6833</v>
      </c>
      <c r="O12" s="435">
        <v>0.6298276338833072</v>
      </c>
      <c r="P12" s="45">
        <v>10849</v>
      </c>
      <c r="Q12" s="46">
        <v>12294</v>
      </c>
      <c r="R12" s="434">
        <v>-0.11753700992353999</v>
      </c>
      <c r="T12" s="30"/>
    </row>
    <row r="13" spans="1:20" ht="15.95" customHeight="1">
      <c r="A13" s="560" t="s">
        <v>27</v>
      </c>
      <c r="B13" s="34"/>
      <c r="C13" s="35"/>
      <c r="D13" s="35"/>
      <c r="E13" s="35"/>
      <c r="F13" s="35"/>
      <c r="G13" s="35"/>
      <c r="H13" s="96"/>
      <c r="I13" s="34"/>
      <c r="J13" s="35"/>
      <c r="K13" s="35"/>
      <c r="L13" s="35"/>
      <c r="M13" s="97"/>
      <c r="N13" s="35"/>
      <c r="O13" s="96"/>
      <c r="P13" s="56"/>
      <c r="Q13" s="35"/>
      <c r="R13" s="98"/>
      <c r="T13" s="30"/>
    </row>
    <row r="14" spans="1:20" ht="34.5" customHeight="1" thickBot="1">
      <c r="A14" s="561"/>
      <c r="B14" s="251">
        <v>1569.6666666666667</v>
      </c>
      <c r="C14" s="249">
        <v>1028.1666666666667</v>
      </c>
      <c r="D14" s="249">
        <v>2177.6666666666665</v>
      </c>
      <c r="E14" s="249">
        <v>1596.5</v>
      </c>
      <c r="F14" s="249">
        <v>1246.8333333333333</v>
      </c>
      <c r="G14" s="249">
        <v>7618.833333333333</v>
      </c>
      <c r="H14" s="250">
        <v>0.4203571559936734</v>
      </c>
      <c r="I14" s="251">
        <v>1942.3333333333333</v>
      </c>
      <c r="J14" s="249">
        <v>1383</v>
      </c>
      <c r="K14" s="249">
        <v>3198.8333333333335</v>
      </c>
      <c r="L14" s="249">
        <v>2132.5</v>
      </c>
      <c r="M14" s="252">
        <v>1849.1666666666667</v>
      </c>
      <c r="N14" s="249">
        <v>10505.833333333334</v>
      </c>
      <c r="O14" s="250">
        <v>0.5796428440063266</v>
      </c>
      <c r="P14" s="253">
        <v>18124.666666666668</v>
      </c>
      <c r="Q14" s="249">
        <v>20324.833333333332</v>
      </c>
      <c r="R14" s="254">
        <v>-0.10825017015309668</v>
      </c>
      <c r="S14" s="9"/>
      <c r="T14" s="30"/>
    </row>
    <row r="15" spans="1:20" ht="15.95" customHeight="1">
      <c r="A15" s="423" t="s">
        <v>28</v>
      </c>
      <c r="B15" s="61">
        <v>1632</v>
      </c>
      <c r="C15" s="61">
        <v>682</v>
      </c>
      <c r="D15" s="46">
        <v>209</v>
      </c>
      <c r="E15" s="46">
        <v>1376</v>
      </c>
      <c r="F15" s="46">
        <v>373</v>
      </c>
      <c r="G15" s="42">
        <v>4272</v>
      </c>
      <c r="H15" s="268">
        <v>0.33147113594040967</v>
      </c>
      <c r="I15" s="45">
        <v>3186</v>
      </c>
      <c r="J15" s="46">
        <v>1325</v>
      </c>
      <c r="K15" s="46">
        <v>370</v>
      </c>
      <c r="L15" s="46">
        <v>2950</v>
      </c>
      <c r="M15" s="46">
        <v>785</v>
      </c>
      <c r="N15" s="46">
        <v>8616</v>
      </c>
      <c r="O15" s="268">
        <v>0.66852886405959033</v>
      </c>
      <c r="P15" s="43">
        <v>12888</v>
      </c>
      <c r="Q15" s="46">
        <v>13960</v>
      </c>
      <c r="R15" s="419">
        <v>-7.6790830945558719E-2</v>
      </c>
      <c r="T15" s="30"/>
    </row>
    <row r="16" spans="1:20" ht="15.95" customHeight="1">
      <c r="A16" s="407" t="s">
        <v>29</v>
      </c>
      <c r="B16" s="45">
        <v>1645</v>
      </c>
      <c r="C16" s="61">
        <v>665</v>
      </c>
      <c r="D16" s="46">
        <v>191</v>
      </c>
      <c r="E16" s="46">
        <v>1337</v>
      </c>
      <c r="F16" s="46">
        <v>355</v>
      </c>
      <c r="G16" s="46">
        <v>4193</v>
      </c>
      <c r="H16" s="268">
        <v>0.32368380423035353</v>
      </c>
      <c r="I16" s="195">
        <v>3268</v>
      </c>
      <c r="J16" s="57">
        <v>1341</v>
      </c>
      <c r="K16" s="57">
        <v>385</v>
      </c>
      <c r="L16" s="57">
        <v>2988</v>
      </c>
      <c r="M16" s="57">
        <v>779</v>
      </c>
      <c r="N16" s="46">
        <v>8761</v>
      </c>
      <c r="O16" s="268">
        <v>0.67631619576964641</v>
      </c>
      <c r="P16" s="43">
        <v>12954</v>
      </c>
      <c r="Q16" s="46">
        <v>13935</v>
      </c>
      <c r="R16" s="419">
        <v>-7.0398277717976354E-2</v>
      </c>
      <c r="T16" s="20"/>
    </row>
    <row r="17" spans="1:21" ht="15.95" customHeight="1">
      <c r="A17" s="420" t="s">
        <v>30</v>
      </c>
      <c r="B17" s="54">
        <v>1698</v>
      </c>
      <c r="C17" s="54">
        <v>664</v>
      </c>
      <c r="D17" s="44">
        <v>209</v>
      </c>
      <c r="E17" s="44">
        <v>1420</v>
      </c>
      <c r="F17" s="44">
        <v>400</v>
      </c>
      <c r="G17" s="46">
        <v>4391</v>
      </c>
      <c r="H17" s="268">
        <v>0.34054599038312394</v>
      </c>
      <c r="I17" s="43">
        <v>3112</v>
      </c>
      <c r="J17" s="44">
        <v>1326</v>
      </c>
      <c r="K17" s="44">
        <v>322</v>
      </c>
      <c r="L17" s="44">
        <v>2971</v>
      </c>
      <c r="M17" s="44">
        <v>772</v>
      </c>
      <c r="N17" s="46">
        <v>8503</v>
      </c>
      <c r="O17" s="268">
        <v>0.65945400961687606</v>
      </c>
      <c r="P17" s="43">
        <v>12894</v>
      </c>
      <c r="Q17" s="44">
        <v>12040</v>
      </c>
      <c r="R17" s="419">
        <v>7.0930232558139572E-2</v>
      </c>
    </row>
    <row r="18" spans="1:21" ht="15.95" customHeight="1">
      <c r="A18" s="407" t="s">
        <v>31</v>
      </c>
      <c r="B18" s="43">
        <v>1570</v>
      </c>
      <c r="C18" s="54">
        <v>641</v>
      </c>
      <c r="D18" s="44">
        <v>312</v>
      </c>
      <c r="E18" s="44">
        <v>1410</v>
      </c>
      <c r="F18" s="44">
        <v>427</v>
      </c>
      <c r="G18" s="46">
        <v>4360</v>
      </c>
      <c r="H18" s="268">
        <v>0.41233213542651787</v>
      </c>
      <c r="I18" s="43">
        <v>2142</v>
      </c>
      <c r="J18" s="44">
        <v>960</v>
      </c>
      <c r="K18" s="44">
        <v>401</v>
      </c>
      <c r="L18" s="44">
        <v>2088</v>
      </c>
      <c r="M18" s="44">
        <v>623</v>
      </c>
      <c r="N18" s="46">
        <v>6214</v>
      </c>
      <c r="O18" s="268">
        <v>0.58766786457348208</v>
      </c>
      <c r="P18" s="61">
        <v>10574</v>
      </c>
      <c r="Q18" s="46">
        <v>10316</v>
      </c>
      <c r="R18" s="419">
        <v>2.5009693679720835E-2</v>
      </c>
    </row>
    <row r="19" spans="1:21" ht="15.95" customHeight="1">
      <c r="A19" s="407" t="s">
        <v>32</v>
      </c>
      <c r="B19" s="44">
        <v>1656</v>
      </c>
      <c r="C19" s="54">
        <v>1152</v>
      </c>
      <c r="D19" s="44">
        <v>3009</v>
      </c>
      <c r="E19" s="44">
        <v>1537</v>
      </c>
      <c r="F19" s="44">
        <v>1266</v>
      </c>
      <c r="G19" s="46">
        <v>8620</v>
      </c>
      <c r="H19" s="268">
        <v>0.42567901234567901</v>
      </c>
      <c r="I19" s="43">
        <v>1964</v>
      </c>
      <c r="J19" s="44">
        <v>1506</v>
      </c>
      <c r="K19" s="44">
        <v>4176</v>
      </c>
      <c r="L19" s="44">
        <v>2058</v>
      </c>
      <c r="M19" s="44">
        <v>1926</v>
      </c>
      <c r="N19" s="44">
        <v>11630</v>
      </c>
      <c r="O19" s="201">
        <v>0.57432098765432094</v>
      </c>
      <c r="P19" s="54">
        <v>20250</v>
      </c>
      <c r="Q19" s="46">
        <v>19067</v>
      </c>
      <c r="R19" s="192">
        <v>6.2044369853673897E-2</v>
      </c>
    </row>
    <row r="20" spans="1:21" ht="15.95" customHeight="1" thickBot="1">
      <c r="A20" s="408" t="s">
        <v>33</v>
      </c>
      <c r="B20" s="29">
        <v>1876</v>
      </c>
      <c r="C20" s="55">
        <v>1401</v>
      </c>
      <c r="D20" s="28">
        <v>3615</v>
      </c>
      <c r="E20" s="28">
        <v>1747</v>
      </c>
      <c r="F20" s="28">
        <v>2103</v>
      </c>
      <c r="G20" s="57">
        <v>10742</v>
      </c>
      <c r="H20" s="189">
        <v>0.43659567549991873</v>
      </c>
      <c r="I20" s="29">
        <v>2043</v>
      </c>
      <c r="J20" s="55">
        <v>1813</v>
      </c>
      <c r="K20" s="28">
        <v>5050</v>
      </c>
      <c r="L20" s="28">
        <v>2122</v>
      </c>
      <c r="M20" s="28">
        <v>2834</v>
      </c>
      <c r="N20" s="28">
        <v>13862</v>
      </c>
      <c r="O20" s="200">
        <v>0.56340432450008127</v>
      </c>
      <c r="P20" s="55">
        <v>24604</v>
      </c>
      <c r="Q20" s="282">
        <v>23666</v>
      </c>
      <c r="R20" s="193">
        <v>3.963491929350127E-2</v>
      </c>
    </row>
    <row r="21" spans="1:21" ht="15.95" customHeight="1">
      <c r="A21" s="560" t="s">
        <v>34</v>
      </c>
      <c r="B21" s="49"/>
      <c r="C21" s="50"/>
      <c r="D21" s="50"/>
      <c r="E21" s="50"/>
      <c r="F21" s="50"/>
      <c r="G21" s="51"/>
      <c r="H21" s="52"/>
      <c r="I21" s="49"/>
      <c r="J21" s="50"/>
      <c r="K21" s="50"/>
      <c r="L21" s="50"/>
      <c r="M21" s="50"/>
      <c r="N21" s="50"/>
      <c r="O21" s="96"/>
      <c r="P21" s="51"/>
      <c r="Q21" s="50"/>
      <c r="R21" s="98"/>
    </row>
    <row r="22" spans="1:21" ht="37.5" customHeight="1" thickBot="1">
      <c r="A22" s="561"/>
      <c r="B22" s="36">
        <v>1679.5</v>
      </c>
      <c r="C22" s="37">
        <v>867.5</v>
      </c>
      <c r="D22" s="37">
        <v>1257.5</v>
      </c>
      <c r="E22" s="37">
        <v>1471.1666666666667</v>
      </c>
      <c r="F22" s="37">
        <v>820.66666666666663</v>
      </c>
      <c r="G22" s="142">
        <v>6096.333333333333</v>
      </c>
      <c r="H22" s="77">
        <v>0.38844993840533537</v>
      </c>
      <c r="I22" s="36">
        <v>2619.1666666666665</v>
      </c>
      <c r="J22" s="37">
        <v>1378.5</v>
      </c>
      <c r="K22" s="37">
        <v>1784</v>
      </c>
      <c r="L22" s="37">
        <v>2529.5</v>
      </c>
      <c r="M22" s="37">
        <v>1286.5</v>
      </c>
      <c r="N22" s="37">
        <v>9597.6666666666661</v>
      </c>
      <c r="O22" s="60">
        <v>0.61155006159466463</v>
      </c>
      <c r="P22" s="142">
        <v>15694</v>
      </c>
      <c r="Q22" s="37">
        <v>15497.333333333334</v>
      </c>
      <c r="R22" s="99">
        <v>1.269035532994911E-2</v>
      </c>
      <c r="S22" s="143"/>
      <c r="T22" s="143"/>
      <c r="U22" s="143"/>
    </row>
    <row r="23" spans="1:21" ht="15.95" customHeight="1">
      <c r="A23" s="560" t="s">
        <v>35</v>
      </c>
      <c r="B23" s="6"/>
      <c r="C23" s="7"/>
      <c r="D23" s="7"/>
      <c r="E23" s="7"/>
      <c r="F23" s="7"/>
      <c r="G23" s="166"/>
      <c r="H23" s="59"/>
      <c r="I23" s="191"/>
      <c r="J23" s="190"/>
      <c r="K23" s="190"/>
      <c r="L23" s="190"/>
      <c r="M23" s="190"/>
      <c r="N23" s="190"/>
      <c r="O23" s="196"/>
      <c r="P23" s="58"/>
      <c r="Q23" s="190"/>
      <c r="R23" s="194"/>
    </row>
    <row r="24" spans="1:21" ht="34.5" customHeight="1" thickBot="1">
      <c r="A24" s="561"/>
      <c r="B24" s="251">
        <v>1624.5833333333335</v>
      </c>
      <c r="C24" s="249">
        <v>947.83333333333337</v>
      </c>
      <c r="D24" s="249">
        <v>1717.5833333333333</v>
      </c>
      <c r="E24" s="249">
        <v>1533.8333333333335</v>
      </c>
      <c r="F24" s="249">
        <v>1033.75</v>
      </c>
      <c r="G24" s="248">
        <v>6857.583333333333</v>
      </c>
      <c r="H24" s="256">
        <v>0.40440354719950439</v>
      </c>
      <c r="I24" s="251">
        <v>2280.75</v>
      </c>
      <c r="J24" s="249">
        <v>1380.75</v>
      </c>
      <c r="K24" s="249">
        <v>2491.416666666667</v>
      </c>
      <c r="L24" s="249">
        <v>2331</v>
      </c>
      <c r="M24" s="249">
        <v>1567.8333333333335</v>
      </c>
      <c r="N24" s="249">
        <v>10051.75</v>
      </c>
      <c r="O24" s="250">
        <v>0.59559645280049556</v>
      </c>
      <c r="P24" s="248">
        <v>16909.333333333336</v>
      </c>
      <c r="Q24" s="249">
        <v>17911.083333333332</v>
      </c>
      <c r="R24" s="254">
        <v>-5.5929056961936729E-2</v>
      </c>
      <c r="S24" s="39"/>
    </row>
    <row r="25" spans="1:2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1">
      <c r="A26" s="1"/>
      <c r="B26" s="5"/>
      <c r="C26" s="3"/>
      <c r="D26" s="2"/>
      <c r="E26" s="2"/>
      <c r="F26" s="1"/>
      <c r="G26" s="1"/>
      <c r="H26" s="1"/>
      <c r="I26" s="1"/>
      <c r="J26" s="1"/>
      <c r="K26" s="1"/>
      <c r="L26" s="4"/>
      <c r="M26" s="4"/>
      <c r="N26" s="1"/>
      <c r="O26" s="1"/>
      <c r="P26" s="316" t="s">
        <v>45</v>
      </c>
      <c r="Q26" s="1"/>
      <c r="R26" s="1"/>
    </row>
    <row r="27" spans="1:21">
      <c r="A27" s="424">
        <v>43521</v>
      </c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5" t="s">
        <v>46</v>
      </c>
      <c r="Q27" s="1"/>
      <c r="R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1" ht="12.75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 t="s">
        <v>7</v>
      </c>
      <c r="N30" s="40"/>
      <c r="O30" s="40"/>
      <c r="P30" s="40"/>
      <c r="Q30" s="38"/>
      <c r="R30" s="38"/>
      <c r="S30" s="38"/>
    </row>
    <row r="31" spans="1:21" ht="12.75" customHeight="1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0"/>
      <c r="O31" s="40"/>
      <c r="P31" s="40"/>
      <c r="Q31" s="38"/>
      <c r="R31" s="38"/>
      <c r="S31" s="38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N37" s="1"/>
      <c r="O37" s="1"/>
      <c r="P37" s="1"/>
      <c r="Q37" s="1"/>
      <c r="R37" s="1"/>
    </row>
  </sheetData>
  <mergeCells count="24">
    <mergeCell ref="K5:K6"/>
    <mergeCell ref="P4:P6"/>
    <mergeCell ref="Q4:Q6"/>
    <mergeCell ref="R4:R6"/>
    <mergeCell ref="L5:L6"/>
    <mergeCell ref="M5:M6"/>
    <mergeCell ref="N5:N6"/>
    <mergeCell ref="O5:O6"/>
    <mergeCell ref="A23:A24"/>
    <mergeCell ref="B4:H4"/>
    <mergeCell ref="I4:O4"/>
    <mergeCell ref="P1:R1"/>
    <mergeCell ref="A13:A14"/>
    <mergeCell ref="A21:A2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:R2"/>
  </mergeCells>
  <phoneticPr fontId="0" type="noConversion"/>
  <pageMargins left="0" right="0" top="0" bottom="0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opLeftCell="A13" workbookViewId="0">
      <selection activeCell="K31" sqref="K31"/>
    </sheetView>
  </sheetViews>
  <sheetFormatPr defaultRowHeight="12.75"/>
  <cols>
    <col min="1" max="1" width="4.85546875" customWidth="1"/>
    <col min="2" max="2" width="60.85546875" customWidth="1"/>
    <col min="3" max="3" width="12.85546875" customWidth="1"/>
    <col min="4" max="7" width="12.7109375" customWidth="1"/>
  </cols>
  <sheetData>
    <row r="1" spans="1:14">
      <c r="A1" s="318" t="s">
        <v>106</v>
      </c>
    </row>
    <row r="2" spans="1:14" ht="6.75" customHeight="1">
      <c r="A2" s="81"/>
    </row>
    <row r="3" spans="1:14" ht="27.75" customHeight="1">
      <c r="A3" s="629" t="s">
        <v>139</v>
      </c>
      <c r="B3" s="629"/>
      <c r="C3" s="629"/>
      <c r="D3" s="629"/>
      <c r="E3" s="629"/>
      <c r="F3" s="629"/>
      <c r="G3" s="629"/>
      <c r="H3" s="643"/>
      <c r="I3" s="643"/>
      <c r="J3" s="643"/>
      <c r="K3" s="643"/>
      <c r="L3" s="643"/>
      <c r="M3" s="643"/>
      <c r="N3" s="643"/>
    </row>
    <row r="4" spans="1:14" ht="12" customHeight="1" thickBot="1">
      <c r="A4" s="628"/>
      <c r="B4" s="628"/>
      <c r="C4" s="628"/>
      <c r="D4" s="628"/>
    </row>
    <row r="5" spans="1:14">
      <c r="A5" s="338"/>
      <c r="B5" s="331"/>
      <c r="C5" s="633" t="s">
        <v>98</v>
      </c>
      <c r="D5" s="633"/>
      <c r="E5" s="633"/>
      <c r="F5" s="633"/>
      <c r="G5" s="633"/>
      <c r="H5" s="634"/>
    </row>
    <row r="6" spans="1:14" ht="12.75" customHeight="1">
      <c r="A6" s="339" t="s">
        <v>18</v>
      </c>
      <c r="B6" s="332" t="s">
        <v>74</v>
      </c>
      <c r="C6" s="642" t="s">
        <v>99</v>
      </c>
      <c r="D6" s="637"/>
      <c r="E6" s="638" t="s">
        <v>100</v>
      </c>
      <c r="F6" s="639"/>
      <c r="G6" s="640" t="s">
        <v>42</v>
      </c>
      <c r="H6" s="630" t="s">
        <v>50</v>
      </c>
    </row>
    <row r="7" spans="1:14" ht="24.75" customHeight="1" thickBot="1">
      <c r="A7" s="333"/>
      <c r="B7" s="336"/>
      <c r="C7" s="322" t="s">
        <v>101</v>
      </c>
      <c r="D7" s="323" t="s">
        <v>102</v>
      </c>
      <c r="E7" s="323" t="s">
        <v>102</v>
      </c>
      <c r="F7" s="273" t="s">
        <v>103</v>
      </c>
      <c r="G7" s="641"/>
      <c r="H7" s="631"/>
    </row>
    <row r="8" spans="1:14" ht="15" customHeight="1">
      <c r="A8" s="340">
        <v>1</v>
      </c>
      <c r="B8" s="378" t="s">
        <v>75</v>
      </c>
      <c r="C8" s="326">
        <v>0</v>
      </c>
      <c r="D8" s="207">
        <v>0</v>
      </c>
      <c r="E8" s="226">
        <v>0</v>
      </c>
      <c r="F8" s="226">
        <v>58</v>
      </c>
      <c r="G8" s="454">
        <f>SUM(C8+D8+E8+F8)</f>
        <v>58</v>
      </c>
      <c r="H8" s="455">
        <f>G8/G31</f>
        <v>3.44438505849516E-3</v>
      </c>
    </row>
    <row r="9" spans="1:14" ht="15" customHeight="1">
      <c r="A9" s="341">
        <v>2</v>
      </c>
      <c r="B9" s="379" t="s">
        <v>76</v>
      </c>
      <c r="C9" s="327">
        <v>0</v>
      </c>
      <c r="D9" s="167">
        <v>0</v>
      </c>
      <c r="E9" s="168">
        <v>0</v>
      </c>
      <c r="F9" s="168">
        <v>18</v>
      </c>
      <c r="G9" s="454">
        <f t="shared" ref="G9:G30" si="0">SUM(C9+D9+E9+F9)</f>
        <v>18</v>
      </c>
      <c r="H9" s="456">
        <f>G9/G31</f>
        <v>1.0689470871191875E-3</v>
      </c>
    </row>
    <row r="10" spans="1:14" ht="15" customHeight="1">
      <c r="A10" s="341">
        <v>3</v>
      </c>
      <c r="B10" s="379" t="s">
        <v>77</v>
      </c>
      <c r="C10" s="327">
        <v>14</v>
      </c>
      <c r="D10" s="167">
        <v>0</v>
      </c>
      <c r="E10" s="168">
        <v>1</v>
      </c>
      <c r="F10" s="168">
        <v>801</v>
      </c>
      <c r="G10" s="454">
        <f>SUM(C10+D10+E10+F10)</f>
        <v>816</v>
      </c>
      <c r="H10" s="456">
        <f>G10/G31</f>
        <v>4.8458934616069836E-2</v>
      </c>
    </row>
    <row r="11" spans="1:14" ht="15" customHeight="1">
      <c r="A11" s="341">
        <v>4</v>
      </c>
      <c r="B11" s="379" t="s">
        <v>78</v>
      </c>
      <c r="C11" s="328">
        <v>0</v>
      </c>
      <c r="D11" s="169">
        <v>0</v>
      </c>
      <c r="E11" s="170">
        <v>0</v>
      </c>
      <c r="F11" s="159">
        <v>8</v>
      </c>
      <c r="G11" s="454">
        <f t="shared" si="0"/>
        <v>8</v>
      </c>
      <c r="H11" s="456">
        <f>G11/G31</f>
        <v>4.750875942751945E-4</v>
      </c>
    </row>
    <row r="12" spans="1:14" ht="26.25" customHeight="1">
      <c r="A12" s="341">
        <v>5</v>
      </c>
      <c r="B12" s="379" t="s">
        <v>79</v>
      </c>
      <c r="C12" s="327">
        <v>0</v>
      </c>
      <c r="D12" s="167">
        <v>0</v>
      </c>
      <c r="E12" s="168">
        <v>0</v>
      </c>
      <c r="F12" s="168">
        <v>5</v>
      </c>
      <c r="G12" s="454">
        <f t="shared" si="0"/>
        <v>5</v>
      </c>
      <c r="H12" s="456">
        <f>G12/G31</f>
        <v>2.9692974642199656E-4</v>
      </c>
    </row>
    <row r="13" spans="1:14" ht="15" customHeight="1">
      <c r="A13" s="341">
        <v>6</v>
      </c>
      <c r="B13" s="380" t="s">
        <v>80</v>
      </c>
      <c r="C13" s="347">
        <v>0</v>
      </c>
      <c r="D13" s="207">
        <v>0</v>
      </c>
      <c r="E13" s="160">
        <v>8</v>
      </c>
      <c r="F13" s="160">
        <v>597</v>
      </c>
      <c r="G13" s="454">
        <f t="shared" si="0"/>
        <v>605</v>
      </c>
      <c r="H13" s="456">
        <f>G13/G31</f>
        <v>3.5928499317061581E-2</v>
      </c>
    </row>
    <row r="14" spans="1:14" ht="24.75" customHeight="1">
      <c r="A14" s="341">
        <v>7</v>
      </c>
      <c r="B14" s="379" t="s">
        <v>81</v>
      </c>
      <c r="C14" s="328">
        <v>0</v>
      </c>
      <c r="D14" s="167">
        <v>158</v>
      </c>
      <c r="E14" s="159">
        <v>35</v>
      </c>
      <c r="F14" s="159">
        <f>2599+1</f>
        <v>2600</v>
      </c>
      <c r="G14" s="454">
        <f t="shared" si="0"/>
        <v>2793</v>
      </c>
      <c r="H14" s="456">
        <f>G14/G31</f>
        <v>0.16586495635132728</v>
      </c>
    </row>
    <row r="15" spans="1:14" ht="15" customHeight="1">
      <c r="A15" s="341">
        <v>8</v>
      </c>
      <c r="B15" s="379" t="s">
        <v>82</v>
      </c>
      <c r="C15" s="328">
        <v>0</v>
      </c>
      <c r="D15" s="167">
        <v>21</v>
      </c>
      <c r="E15" s="155">
        <v>8</v>
      </c>
      <c r="F15" s="159">
        <v>717</v>
      </c>
      <c r="G15" s="454">
        <f t="shared" si="0"/>
        <v>746</v>
      </c>
      <c r="H15" s="456">
        <f>G15/G31</f>
        <v>4.4301918166161885E-2</v>
      </c>
    </row>
    <row r="16" spans="1:14" ht="25.5" customHeight="1">
      <c r="A16" s="341">
        <v>9</v>
      </c>
      <c r="B16" s="379" t="s">
        <v>83</v>
      </c>
      <c r="C16" s="327">
        <v>0</v>
      </c>
      <c r="D16" s="167">
        <v>1227</v>
      </c>
      <c r="E16" s="168">
        <v>3169</v>
      </c>
      <c r="F16" s="168">
        <f>2293+4</f>
        <v>2297</v>
      </c>
      <c r="G16" s="454">
        <f t="shared" si="0"/>
        <v>6693</v>
      </c>
      <c r="H16" s="456">
        <f>G16/G31</f>
        <v>0.39747015856048457</v>
      </c>
    </row>
    <row r="17" spans="1:8" ht="15" customHeight="1">
      <c r="A17" s="341">
        <v>10</v>
      </c>
      <c r="B17" s="379" t="s">
        <v>84</v>
      </c>
      <c r="C17" s="327">
        <v>0</v>
      </c>
      <c r="D17" s="167">
        <v>0</v>
      </c>
      <c r="E17" s="168">
        <v>1</v>
      </c>
      <c r="F17" s="168">
        <v>288</v>
      </c>
      <c r="G17" s="454">
        <f t="shared" si="0"/>
        <v>289</v>
      </c>
      <c r="H17" s="456">
        <f>G17/G31</f>
        <v>1.71625393431914E-2</v>
      </c>
    </row>
    <row r="18" spans="1:8" ht="15" customHeight="1">
      <c r="A18" s="341">
        <v>11</v>
      </c>
      <c r="B18" s="379" t="s">
        <v>85</v>
      </c>
      <c r="C18" s="327">
        <v>0</v>
      </c>
      <c r="D18" s="167">
        <v>0</v>
      </c>
      <c r="E18" s="168">
        <v>0</v>
      </c>
      <c r="F18" s="159">
        <v>507</v>
      </c>
      <c r="G18" s="454">
        <f t="shared" si="0"/>
        <v>507</v>
      </c>
      <c r="H18" s="456">
        <f>G18/G31</f>
        <v>3.0108676287190449E-2</v>
      </c>
    </row>
    <row r="19" spans="1:8" ht="15" customHeight="1">
      <c r="A19" s="341">
        <v>12</v>
      </c>
      <c r="B19" s="379" t="s">
        <v>86</v>
      </c>
      <c r="C19" s="327">
        <v>0</v>
      </c>
      <c r="D19" s="167">
        <v>0</v>
      </c>
      <c r="E19" s="168">
        <v>4</v>
      </c>
      <c r="F19" s="168">
        <v>125</v>
      </c>
      <c r="G19" s="454">
        <f t="shared" si="0"/>
        <v>129</v>
      </c>
      <c r="H19" s="456">
        <f>G19/G31</f>
        <v>7.6607874576875108E-3</v>
      </c>
    </row>
    <row r="20" spans="1:8" ht="15" customHeight="1">
      <c r="A20" s="341">
        <v>13</v>
      </c>
      <c r="B20" s="379" t="s">
        <v>87</v>
      </c>
      <c r="C20" s="327">
        <v>0</v>
      </c>
      <c r="D20" s="167">
        <v>0</v>
      </c>
      <c r="E20" s="168">
        <v>0</v>
      </c>
      <c r="F20" s="168">
        <f>706+1</f>
        <v>707</v>
      </c>
      <c r="G20" s="454">
        <f t="shared" si="0"/>
        <v>707</v>
      </c>
      <c r="H20" s="456">
        <f>G20/G31</f>
        <v>4.1985866144070315E-2</v>
      </c>
    </row>
    <row r="21" spans="1:8" ht="15" customHeight="1">
      <c r="A21" s="341">
        <v>14</v>
      </c>
      <c r="B21" s="379" t="s">
        <v>88</v>
      </c>
      <c r="C21" s="327">
        <v>0</v>
      </c>
      <c r="D21" s="167">
        <v>47</v>
      </c>
      <c r="E21" s="168">
        <v>14</v>
      </c>
      <c r="F21" s="168">
        <v>546</v>
      </c>
      <c r="G21" s="454">
        <f t="shared" si="0"/>
        <v>607</v>
      </c>
      <c r="H21" s="456">
        <f>G21/G31</f>
        <v>3.604727121563038E-2</v>
      </c>
    </row>
    <row r="22" spans="1:8" ht="15" customHeight="1">
      <c r="A22" s="342">
        <v>15</v>
      </c>
      <c r="B22" s="379" t="s">
        <v>89</v>
      </c>
      <c r="C22" s="327">
        <v>0</v>
      </c>
      <c r="D22" s="167">
        <v>10</v>
      </c>
      <c r="E22" s="168">
        <v>2</v>
      </c>
      <c r="F22" s="168">
        <v>667</v>
      </c>
      <c r="G22" s="454">
        <f t="shared" si="0"/>
        <v>679</v>
      </c>
      <c r="H22" s="456">
        <f>G22/G31</f>
        <v>4.032305956410713E-2</v>
      </c>
    </row>
    <row r="23" spans="1:8" ht="15" customHeight="1">
      <c r="A23" s="341">
        <v>16</v>
      </c>
      <c r="B23" s="379" t="s">
        <v>90</v>
      </c>
      <c r="C23" s="327">
        <v>0</v>
      </c>
      <c r="D23" s="167">
        <v>11</v>
      </c>
      <c r="E23" s="168">
        <v>1</v>
      </c>
      <c r="F23" s="168">
        <v>264</v>
      </c>
      <c r="G23" s="454">
        <f t="shared" si="0"/>
        <v>276</v>
      </c>
      <c r="H23" s="456">
        <f>G23/G31</f>
        <v>1.6390522002494211E-2</v>
      </c>
    </row>
    <row r="24" spans="1:8" ht="26.25" customHeight="1">
      <c r="A24" s="342">
        <v>17</v>
      </c>
      <c r="B24" s="379" t="s">
        <v>91</v>
      </c>
      <c r="C24" s="327">
        <v>0</v>
      </c>
      <c r="D24" s="167">
        <v>0</v>
      </c>
      <c r="E24" s="168">
        <v>1</v>
      </c>
      <c r="F24" s="168">
        <v>250</v>
      </c>
      <c r="G24" s="454">
        <f t="shared" si="0"/>
        <v>251</v>
      </c>
      <c r="H24" s="456">
        <f>G24/G31</f>
        <v>1.4905873270384227E-2</v>
      </c>
    </row>
    <row r="25" spans="1:8" ht="15" customHeight="1">
      <c r="A25" s="341">
        <v>18</v>
      </c>
      <c r="B25" s="379" t="s">
        <v>92</v>
      </c>
      <c r="C25" s="327">
        <v>0</v>
      </c>
      <c r="D25" s="167">
        <v>41</v>
      </c>
      <c r="E25" s="168">
        <v>9</v>
      </c>
      <c r="F25" s="168">
        <v>323</v>
      </c>
      <c r="G25" s="454">
        <f t="shared" si="0"/>
        <v>373</v>
      </c>
      <c r="H25" s="456">
        <f>G25/G31</f>
        <v>2.2150959083080943E-2</v>
      </c>
    </row>
    <row r="26" spans="1:8" ht="15" customHeight="1">
      <c r="A26" s="341">
        <v>19</v>
      </c>
      <c r="B26" s="379" t="s">
        <v>93</v>
      </c>
      <c r="C26" s="327">
        <v>0</v>
      </c>
      <c r="D26" s="167">
        <v>7</v>
      </c>
      <c r="E26" s="168">
        <v>15</v>
      </c>
      <c r="F26" s="168">
        <f>364+2</f>
        <v>366</v>
      </c>
      <c r="G26" s="454">
        <f t="shared" si="0"/>
        <v>388</v>
      </c>
      <c r="H26" s="456">
        <f>G26/G31</f>
        <v>2.3041748322346931E-2</v>
      </c>
    </row>
    <row r="27" spans="1:8" ht="37.5" customHeight="1">
      <c r="A27" s="342">
        <v>20</v>
      </c>
      <c r="B27" s="379" t="s">
        <v>94</v>
      </c>
      <c r="C27" s="327">
        <v>0</v>
      </c>
      <c r="D27" s="167">
        <v>0</v>
      </c>
      <c r="E27" s="168">
        <v>0</v>
      </c>
      <c r="F27" s="168">
        <v>23</v>
      </c>
      <c r="G27" s="454">
        <f t="shared" si="0"/>
        <v>23</v>
      </c>
      <c r="H27" s="456">
        <f>G27/G31</f>
        <v>1.3658768335411842E-3</v>
      </c>
    </row>
    <row r="28" spans="1:8" ht="15" customHeight="1">
      <c r="A28" s="341">
        <v>21</v>
      </c>
      <c r="B28" s="379" t="s">
        <v>95</v>
      </c>
      <c r="C28" s="327">
        <v>0</v>
      </c>
      <c r="D28" s="167">
        <v>0</v>
      </c>
      <c r="E28" s="168">
        <v>0</v>
      </c>
      <c r="F28" s="168">
        <v>16</v>
      </c>
      <c r="G28" s="454">
        <f t="shared" si="0"/>
        <v>16</v>
      </c>
      <c r="H28" s="456">
        <f>G28/G31</f>
        <v>9.50175188550389E-4</v>
      </c>
    </row>
    <row r="29" spans="1:8" ht="15" customHeight="1">
      <c r="A29" s="341">
        <v>22</v>
      </c>
      <c r="B29" s="334" t="s">
        <v>96</v>
      </c>
      <c r="C29" s="327">
        <v>0</v>
      </c>
      <c r="D29" s="167">
        <v>3</v>
      </c>
      <c r="E29" s="168">
        <v>15</v>
      </c>
      <c r="F29" s="168">
        <f>818+16</f>
        <v>834</v>
      </c>
      <c r="G29" s="454">
        <f t="shared" si="0"/>
        <v>852</v>
      </c>
      <c r="H29" s="456">
        <f>G29/G31</f>
        <v>5.0596828790308211E-2</v>
      </c>
    </row>
    <row r="30" spans="1:8" ht="15" customHeight="1" thickBot="1">
      <c r="A30" s="389">
        <v>23</v>
      </c>
      <c r="B30" s="335" t="s">
        <v>97</v>
      </c>
      <c r="C30" s="329">
        <v>0</v>
      </c>
      <c r="D30" s="171">
        <v>0</v>
      </c>
      <c r="E30" s="172">
        <v>0</v>
      </c>
      <c r="F30" s="168">
        <v>0</v>
      </c>
      <c r="G30" s="454">
        <f t="shared" si="0"/>
        <v>0</v>
      </c>
      <c r="H30" s="457">
        <f>G30/G31</f>
        <v>0</v>
      </c>
    </row>
    <row r="31" spans="1:8" ht="15" customHeight="1" thickBot="1">
      <c r="A31" s="384"/>
      <c r="B31" s="357" t="s">
        <v>42</v>
      </c>
      <c r="C31" s="330">
        <f>SUM(C8:C30)</f>
        <v>14</v>
      </c>
      <c r="D31" s="173">
        <f>SUM(D8:D30)</f>
        <v>1525</v>
      </c>
      <c r="E31" s="173">
        <f t="shared" ref="E31:H31" si="1">SUM(E8:E30)</f>
        <v>3283</v>
      </c>
      <c r="F31" s="173">
        <f t="shared" si="1"/>
        <v>12017</v>
      </c>
      <c r="G31" s="174">
        <f>SUM(G8:G30)</f>
        <v>16839</v>
      </c>
      <c r="H31" s="349">
        <f t="shared" si="1"/>
        <v>1</v>
      </c>
    </row>
    <row r="32" spans="1:8">
      <c r="B32" s="90"/>
      <c r="F32" s="216"/>
      <c r="G32" s="217"/>
      <c r="H32" s="20"/>
    </row>
    <row r="33" spans="1:8">
      <c r="A33" s="67" t="s">
        <v>136</v>
      </c>
      <c r="B33" s="67"/>
      <c r="C33" s="67"/>
      <c r="D33" s="1"/>
      <c r="E33" s="316" t="s">
        <v>45</v>
      </c>
      <c r="F33" s="1"/>
      <c r="G33" s="216"/>
      <c r="H33" s="20"/>
    </row>
    <row r="34" spans="1:8">
      <c r="A34" s="218"/>
      <c r="B34" s="358">
        <v>43272</v>
      </c>
      <c r="C34" s="218"/>
      <c r="D34" s="1"/>
      <c r="E34" s="185" t="s">
        <v>46</v>
      </c>
      <c r="F34" s="1"/>
      <c r="G34" s="216"/>
      <c r="H34" s="20"/>
    </row>
    <row r="35" spans="1:8">
      <c r="H35" s="20"/>
    </row>
    <row r="36" spans="1:8">
      <c r="H36" s="20"/>
    </row>
  </sheetData>
  <mergeCells count="8">
    <mergeCell ref="H6:H7"/>
    <mergeCell ref="C5:H5"/>
    <mergeCell ref="H3:N3"/>
    <mergeCell ref="A4:D4"/>
    <mergeCell ref="C6:D6"/>
    <mergeCell ref="E6:F6"/>
    <mergeCell ref="G6:G7"/>
    <mergeCell ref="A3:G3"/>
  </mergeCells>
  <pageMargins left="0.31496062992125984" right="0.31496062992125984" top="0.35433070866141736" bottom="0.15748031496062992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topLeftCell="A10" workbookViewId="0">
      <selection activeCell="B34" sqref="B34"/>
    </sheetView>
  </sheetViews>
  <sheetFormatPr defaultRowHeight="12.75"/>
  <cols>
    <col min="1" max="1" width="5.42578125" customWidth="1"/>
    <col min="2" max="2" width="58" customWidth="1"/>
    <col min="3" max="6" width="12.7109375" customWidth="1"/>
    <col min="7" max="7" width="11" customWidth="1"/>
    <col min="8" max="8" width="13.28515625" customWidth="1"/>
  </cols>
  <sheetData>
    <row r="1" spans="1:14">
      <c r="A1" s="348" t="s">
        <v>107</v>
      </c>
    </row>
    <row r="2" spans="1:14">
      <c r="A2" s="81"/>
    </row>
    <row r="3" spans="1:14" ht="31.5" customHeight="1">
      <c r="A3" s="629" t="s">
        <v>140</v>
      </c>
      <c r="B3" s="629"/>
      <c r="C3" s="629"/>
      <c r="D3" s="629"/>
      <c r="E3" s="629"/>
      <c r="F3" s="629"/>
      <c r="G3" s="629"/>
      <c r="H3" s="643"/>
      <c r="I3" s="643"/>
      <c r="J3" s="643"/>
      <c r="K3" s="643"/>
      <c r="L3" s="643"/>
      <c r="M3" s="643"/>
      <c r="N3" s="643"/>
    </row>
    <row r="4" spans="1:14" ht="9.75" customHeight="1" thickBot="1">
      <c r="A4" s="628"/>
      <c r="B4" s="628"/>
      <c r="C4" s="628"/>
      <c r="D4" s="628"/>
    </row>
    <row r="5" spans="1:14" ht="11.25" customHeight="1">
      <c r="A5" s="338"/>
      <c r="B5" s="331"/>
      <c r="C5" s="633" t="s">
        <v>98</v>
      </c>
      <c r="D5" s="633"/>
      <c r="E5" s="633"/>
      <c r="F5" s="633"/>
      <c r="G5" s="633"/>
      <c r="H5" s="634"/>
    </row>
    <row r="6" spans="1:14" ht="15" customHeight="1">
      <c r="A6" s="339" t="s">
        <v>18</v>
      </c>
      <c r="B6" s="332" t="s">
        <v>74</v>
      </c>
      <c r="C6" s="642" t="s">
        <v>99</v>
      </c>
      <c r="D6" s="637"/>
      <c r="E6" s="638" t="s">
        <v>100</v>
      </c>
      <c r="F6" s="639"/>
      <c r="G6" s="640" t="s">
        <v>42</v>
      </c>
      <c r="H6" s="630" t="s">
        <v>50</v>
      </c>
    </row>
    <row r="7" spans="1:14" ht="23.25" customHeight="1" thickBot="1">
      <c r="A7" s="336"/>
      <c r="B7" s="333"/>
      <c r="C7" s="322" t="s">
        <v>101</v>
      </c>
      <c r="D7" s="323" t="s">
        <v>102</v>
      </c>
      <c r="E7" s="323" t="s">
        <v>102</v>
      </c>
      <c r="F7" s="273" t="s">
        <v>103</v>
      </c>
      <c r="G7" s="641"/>
      <c r="H7" s="631"/>
    </row>
    <row r="8" spans="1:14" ht="18.75" customHeight="1">
      <c r="A8" s="341">
        <v>1</v>
      </c>
      <c r="B8" s="388" t="s">
        <v>75</v>
      </c>
      <c r="C8" s="326">
        <v>0</v>
      </c>
      <c r="D8" s="207">
        <v>0</v>
      </c>
      <c r="E8" s="226">
        <v>0</v>
      </c>
      <c r="F8" s="226">
        <v>91</v>
      </c>
      <c r="G8" s="454">
        <f>SUM(C8+D8+E8+F8)</f>
        <v>91</v>
      </c>
      <c r="H8" s="458">
        <f>G8/G31</f>
        <v>8.8349514563106791E-3</v>
      </c>
    </row>
    <row r="9" spans="1:14" ht="15" customHeight="1">
      <c r="A9" s="341">
        <v>2</v>
      </c>
      <c r="B9" s="379" t="s">
        <v>76</v>
      </c>
      <c r="C9" s="327">
        <v>0</v>
      </c>
      <c r="D9" s="167">
        <v>0</v>
      </c>
      <c r="E9" s="168">
        <v>0</v>
      </c>
      <c r="F9" s="168">
        <v>16</v>
      </c>
      <c r="G9" s="459">
        <f>SUM(C9+D9+E9+F9)</f>
        <v>16</v>
      </c>
      <c r="H9" s="432">
        <f>G9/G31</f>
        <v>1.5533980582524273E-3</v>
      </c>
    </row>
    <row r="10" spans="1:14" ht="15" customHeight="1">
      <c r="A10" s="341">
        <v>3</v>
      </c>
      <c r="B10" s="379" t="s">
        <v>77</v>
      </c>
      <c r="C10" s="327">
        <v>1</v>
      </c>
      <c r="D10" s="167">
        <v>0</v>
      </c>
      <c r="E10" s="168">
        <v>1</v>
      </c>
      <c r="F10" s="168">
        <f>751+1</f>
        <v>752</v>
      </c>
      <c r="G10" s="459">
        <f t="shared" ref="G10:G30" si="0">SUM(C10+D10+E10+F10)</f>
        <v>754</v>
      </c>
      <c r="H10" s="432">
        <f>G10/G31</f>
        <v>7.320388349514563E-2</v>
      </c>
    </row>
    <row r="11" spans="1:14" ht="15" customHeight="1">
      <c r="A11" s="341">
        <v>4</v>
      </c>
      <c r="B11" s="379" t="s">
        <v>78</v>
      </c>
      <c r="C11" s="328">
        <v>0</v>
      </c>
      <c r="D11" s="169">
        <v>0</v>
      </c>
      <c r="E11" s="170">
        <v>0</v>
      </c>
      <c r="F11" s="159">
        <v>8</v>
      </c>
      <c r="G11" s="65">
        <f t="shared" si="0"/>
        <v>8</v>
      </c>
      <c r="H11" s="432">
        <f>G11/G31</f>
        <v>7.7669902912621365E-4</v>
      </c>
    </row>
    <row r="12" spans="1:14" ht="24.75" customHeight="1">
      <c r="A12" s="341">
        <v>5</v>
      </c>
      <c r="B12" s="379" t="s">
        <v>79</v>
      </c>
      <c r="C12" s="327">
        <v>0</v>
      </c>
      <c r="D12" s="167">
        <v>0</v>
      </c>
      <c r="E12" s="168">
        <v>0</v>
      </c>
      <c r="F12" s="168">
        <v>6</v>
      </c>
      <c r="G12" s="65">
        <f t="shared" si="0"/>
        <v>6</v>
      </c>
      <c r="H12" s="432">
        <f>G12/G31</f>
        <v>5.8252427184466023E-4</v>
      </c>
    </row>
    <row r="13" spans="1:14" ht="15" customHeight="1">
      <c r="A13" s="341">
        <v>6</v>
      </c>
      <c r="B13" s="380" t="s">
        <v>80</v>
      </c>
      <c r="C13" s="328">
        <v>0</v>
      </c>
      <c r="D13" s="167">
        <v>0</v>
      </c>
      <c r="E13" s="159">
        <v>3</v>
      </c>
      <c r="F13" s="159">
        <v>597</v>
      </c>
      <c r="G13" s="65">
        <f t="shared" si="0"/>
        <v>600</v>
      </c>
      <c r="H13" s="432">
        <f>G13/G31</f>
        <v>5.8252427184466021E-2</v>
      </c>
    </row>
    <row r="14" spans="1:14" ht="26.25" customHeight="1">
      <c r="A14" s="341">
        <v>7</v>
      </c>
      <c r="B14" s="379" t="s">
        <v>81</v>
      </c>
      <c r="C14" s="328">
        <v>0</v>
      </c>
      <c r="D14" s="167">
        <v>0</v>
      </c>
      <c r="E14" s="159">
        <v>14</v>
      </c>
      <c r="F14" s="159">
        <f>2179+2</f>
        <v>2181</v>
      </c>
      <c r="G14" s="65">
        <f t="shared" si="0"/>
        <v>2195</v>
      </c>
      <c r="H14" s="432">
        <f>G14/G31</f>
        <v>0.21310679611650485</v>
      </c>
    </row>
    <row r="15" spans="1:14" ht="15" customHeight="1">
      <c r="A15" s="341">
        <v>8</v>
      </c>
      <c r="B15" s="379" t="s">
        <v>82</v>
      </c>
      <c r="C15" s="328">
        <v>0</v>
      </c>
      <c r="D15" s="167">
        <v>0</v>
      </c>
      <c r="E15" s="155">
        <v>3</v>
      </c>
      <c r="F15" s="159">
        <f>416+2</f>
        <v>418</v>
      </c>
      <c r="G15" s="65">
        <f t="shared" si="0"/>
        <v>421</v>
      </c>
      <c r="H15" s="432">
        <f>G15/G31</f>
        <v>4.0873786407766989E-2</v>
      </c>
    </row>
    <row r="16" spans="1:14" ht="15" customHeight="1">
      <c r="A16" s="341">
        <v>9</v>
      </c>
      <c r="B16" s="379" t="s">
        <v>83</v>
      </c>
      <c r="C16" s="327">
        <v>0</v>
      </c>
      <c r="D16" s="167">
        <v>1</v>
      </c>
      <c r="E16" s="168">
        <v>661</v>
      </c>
      <c r="F16" s="168">
        <f>1214+3</f>
        <v>1217</v>
      </c>
      <c r="G16" s="65">
        <f t="shared" si="0"/>
        <v>1879</v>
      </c>
      <c r="H16" s="432">
        <f>G16/G31</f>
        <v>0.18242718446601941</v>
      </c>
    </row>
    <row r="17" spans="1:8" ht="15" customHeight="1">
      <c r="A17" s="341">
        <v>10</v>
      </c>
      <c r="B17" s="379" t="s">
        <v>84</v>
      </c>
      <c r="C17" s="327">
        <v>0</v>
      </c>
      <c r="D17" s="167">
        <v>0</v>
      </c>
      <c r="E17" s="168">
        <v>0</v>
      </c>
      <c r="F17" s="168">
        <v>282</v>
      </c>
      <c r="G17" s="459">
        <f t="shared" si="0"/>
        <v>282</v>
      </c>
      <c r="H17" s="432">
        <f>G17/G31</f>
        <v>2.7378640776699031E-2</v>
      </c>
    </row>
    <row r="18" spans="1:8" ht="15" customHeight="1">
      <c r="A18" s="341">
        <v>11</v>
      </c>
      <c r="B18" s="379" t="s">
        <v>85</v>
      </c>
      <c r="C18" s="327">
        <v>0</v>
      </c>
      <c r="D18" s="167">
        <v>0</v>
      </c>
      <c r="E18" s="168">
        <v>0</v>
      </c>
      <c r="F18" s="159">
        <v>515</v>
      </c>
      <c r="G18" s="65">
        <f t="shared" si="0"/>
        <v>515</v>
      </c>
      <c r="H18" s="432">
        <f>G18/G31</f>
        <v>0.05</v>
      </c>
    </row>
    <row r="19" spans="1:8" ht="15" customHeight="1">
      <c r="A19" s="341">
        <v>12</v>
      </c>
      <c r="B19" s="379" t="s">
        <v>86</v>
      </c>
      <c r="C19" s="327">
        <v>0</v>
      </c>
      <c r="D19" s="167">
        <v>0</v>
      </c>
      <c r="E19" s="168">
        <v>2</v>
      </c>
      <c r="F19" s="168">
        <v>88</v>
      </c>
      <c r="G19" s="459">
        <f t="shared" si="0"/>
        <v>90</v>
      </c>
      <c r="H19" s="432">
        <f>G19/G31</f>
        <v>8.7378640776699032E-3</v>
      </c>
    </row>
    <row r="20" spans="1:8" ht="15" customHeight="1">
      <c r="A20" s="341">
        <v>13</v>
      </c>
      <c r="B20" s="379" t="s">
        <v>87</v>
      </c>
      <c r="C20" s="327">
        <v>0</v>
      </c>
      <c r="D20" s="167">
        <v>0</v>
      </c>
      <c r="E20" s="168">
        <v>0</v>
      </c>
      <c r="F20" s="168">
        <f>682+1</f>
        <v>683</v>
      </c>
      <c r="G20" s="459">
        <f t="shared" si="0"/>
        <v>683</v>
      </c>
      <c r="H20" s="432">
        <f>G20/G31</f>
        <v>6.6310679611650492E-2</v>
      </c>
    </row>
    <row r="21" spans="1:8" ht="15" customHeight="1">
      <c r="A21" s="341">
        <v>14</v>
      </c>
      <c r="B21" s="379" t="s">
        <v>88</v>
      </c>
      <c r="C21" s="327">
        <v>0</v>
      </c>
      <c r="D21" s="167">
        <v>0</v>
      </c>
      <c r="E21" s="168">
        <v>5</v>
      </c>
      <c r="F21" s="168">
        <v>376</v>
      </c>
      <c r="G21" s="459">
        <f t="shared" si="0"/>
        <v>381</v>
      </c>
      <c r="H21" s="432">
        <f>G21/G31</f>
        <v>3.6990291262135926E-2</v>
      </c>
    </row>
    <row r="22" spans="1:8" ht="15" customHeight="1">
      <c r="A22" s="342">
        <v>15</v>
      </c>
      <c r="B22" s="379" t="s">
        <v>89</v>
      </c>
      <c r="C22" s="327">
        <v>0</v>
      </c>
      <c r="D22" s="167">
        <v>0</v>
      </c>
      <c r="E22" s="168">
        <v>1</v>
      </c>
      <c r="F22" s="168">
        <v>461</v>
      </c>
      <c r="G22" s="459">
        <f t="shared" si="0"/>
        <v>462</v>
      </c>
      <c r="H22" s="432">
        <f>G22/G31</f>
        <v>4.4854368932038834E-2</v>
      </c>
    </row>
    <row r="23" spans="1:8" ht="15" customHeight="1">
      <c r="A23" s="341">
        <v>16</v>
      </c>
      <c r="B23" s="379" t="s">
        <v>90</v>
      </c>
      <c r="C23" s="327">
        <v>0</v>
      </c>
      <c r="D23" s="167">
        <v>0</v>
      </c>
      <c r="E23" s="168">
        <v>1</v>
      </c>
      <c r="F23" s="168">
        <v>359</v>
      </c>
      <c r="G23" s="65">
        <f t="shared" si="0"/>
        <v>360</v>
      </c>
      <c r="H23" s="432">
        <f>G23/G31</f>
        <v>3.4951456310679613E-2</v>
      </c>
    </row>
    <row r="24" spans="1:8" ht="24.75" customHeight="1">
      <c r="A24" s="342">
        <v>17</v>
      </c>
      <c r="B24" s="379" t="s">
        <v>91</v>
      </c>
      <c r="C24" s="327">
        <v>0</v>
      </c>
      <c r="D24" s="167">
        <v>0</v>
      </c>
      <c r="E24" s="168">
        <v>0</v>
      </c>
      <c r="F24" s="168">
        <v>243</v>
      </c>
      <c r="G24" s="459">
        <f t="shared" si="0"/>
        <v>243</v>
      </c>
      <c r="H24" s="432">
        <f>G24/G31</f>
        <v>2.3592233009708738E-2</v>
      </c>
    </row>
    <row r="25" spans="1:8" ht="15" customHeight="1">
      <c r="A25" s="341">
        <v>18</v>
      </c>
      <c r="B25" s="379" t="s">
        <v>92</v>
      </c>
      <c r="C25" s="327">
        <v>0</v>
      </c>
      <c r="D25" s="167">
        <v>0</v>
      </c>
      <c r="E25" s="168">
        <v>4</v>
      </c>
      <c r="F25" s="168">
        <v>217</v>
      </c>
      <c r="G25" s="459">
        <f t="shared" si="0"/>
        <v>221</v>
      </c>
      <c r="H25" s="432">
        <f>G25/G31</f>
        <v>2.1456310679611651E-2</v>
      </c>
    </row>
    <row r="26" spans="1:8" ht="15" customHeight="1">
      <c r="A26" s="341">
        <v>19</v>
      </c>
      <c r="B26" s="379" t="s">
        <v>93</v>
      </c>
      <c r="C26" s="327">
        <v>0</v>
      </c>
      <c r="D26" s="167">
        <v>0</v>
      </c>
      <c r="E26" s="168">
        <v>7</v>
      </c>
      <c r="F26" s="168">
        <f>276+1</f>
        <v>277</v>
      </c>
      <c r="G26" s="459">
        <f t="shared" si="0"/>
        <v>284</v>
      </c>
      <c r="H26" s="432">
        <f>G26/G31</f>
        <v>2.7572815533980582E-2</v>
      </c>
    </row>
    <row r="27" spans="1:8" ht="38.25" customHeight="1">
      <c r="A27" s="342">
        <v>20</v>
      </c>
      <c r="B27" s="379" t="s">
        <v>94</v>
      </c>
      <c r="C27" s="327">
        <v>0</v>
      </c>
      <c r="D27" s="167">
        <v>0</v>
      </c>
      <c r="E27" s="168">
        <v>0</v>
      </c>
      <c r="F27" s="168">
        <v>16</v>
      </c>
      <c r="G27" s="459">
        <f t="shared" si="0"/>
        <v>16</v>
      </c>
      <c r="H27" s="432">
        <f>G27/G31</f>
        <v>1.5533980582524273E-3</v>
      </c>
    </row>
    <row r="28" spans="1:8" ht="15.75" customHeight="1">
      <c r="A28" s="341">
        <v>21</v>
      </c>
      <c r="B28" s="379" t="s">
        <v>95</v>
      </c>
      <c r="C28" s="327">
        <v>0</v>
      </c>
      <c r="D28" s="167">
        <v>0</v>
      </c>
      <c r="E28" s="168">
        <v>0</v>
      </c>
      <c r="F28" s="168">
        <v>17</v>
      </c>
      <c r="G28" s="459">
        <f t="shared" si="0"/>
        <v>17</v>
      </c>
      <c r="H28" s="432">
        <f>G28/G31</f>
        <v>1.6504854368932038E-3</v>
      </c>
    </row>
    <row r="29" spans="1:8">
      <c r="A29" s="341">
        <v>22</v>
      </c>
      <c r="B29" s="334" t="s">
        <v>96</v>
      </c>
      <c r="C29" s="327">
        <v>0</v>
      </c>
      <c r="D29" s="167">
        <v>0</v>
      </c>
      <c r="E29" s="168">
        <v>5</v>
      </c>
      <c r="F29" s="168">
        <f>758+13</f>
        <v>771</v>
      </c>
      <c r="G29" s="459">
        <f t="shared" si="0"/>
        <v>776</v>
      </c>
      <c r="H29" s="432">
        <f>G29/G31</f>
        <v>7.5339805825242717E-2</v>
      </c>
    </row>
    <row r="30" spans="1:8" ht="13.5" thickBot="1">
      <c r="A30" s="389">
        <v>23</v>
      </c>
      <c r="B30" s="335" t="s">
        <v>97</v>
      </c>
      <c r="C30" s="329">
        <v>0</v>
      </c>
      <c r="D30" s="171">
        <v>0</v>
      </c>
      <c r="E30" s="172">
        <v>0</v>
      </c>
      <c r="F30" s="168">
        <v>0</v>
      </c>
      <c r="G30" s="459">
        <f t="shared" si="0"/>
        <v>0</v>
      </c>
      <c r="H30" s="432">
        <f>G30/G31</f>
        <v>0</v>
      </c>
    </row>
    <row r="31" spans="1:8" ht="13.5" thickBot="1">
      <c r="A31" s="384"/>
      <c r="B31" s="357" t="s">
        <v>42</v>
      </c>
      <c r="C31" s="330">
        <f t="shared" ref="C31:H31" si="1">SUM(C8:C30)</f>
        <v>1</v>
      </c>
      <c r="D31" s="173">
        <f>SUM(D8:D30)</f>
        <v>1</v>
      </c>
      <c r="E31" s="173">
        <f t="shared" si="1"/>
        <v>707</v>
      </c>
      <c r="F31" s="173">
        <f t="shared" si="1"/>
        <v>9591</v>
      </c>
      <c r="G31" s="174">
        <f t="shared" si="1"/>
        <v>10300</v>
      </c>
      <c r="H31" s="460">
        <f t="shared" si="1"/>
        <v>1</v>
      </c>
    </row>
    <row r="32" spans="1:8">
      <c r="B32" s="90"/>
      <c r="F32" s="216"/>
      <c r="G32" s="217"/>
    </row>
    <row r="33" spans="1:7">
      <c r="A33" s="67" t="s">
        <v>136</v>
      </c>
      <c r="B33" s="67"/>
      <c r="C33" s="67"/>
      <c r="D33" s="1"/>
      <c r="E33" s="316" t="s">
        <v>45</v>
      </c>
      <c r="F33" s="1"/>
      <c r="G33" s="216"/>
    </row>
    <row r="34" spans="1:7">
      <c r="A34" s="218"/>
      <c r="B34" s="358">
        <v>43299</v>
      </c>
      <c r="C34" s="218"/>
      <c r="D34" s="1"/>
      <c r="E34" s="185" t="s">
        <v>46</v>
      </c>
      <c r="F34" s="1"/>
      <c r="G34" s="216"/>
    </row>
  </sheetData>
  <mergeCells count="8">
    <mergeCell ref="H6:H7"/>
    <mergeCell ref="C5:H5"/>
    <mergeCell ref="H3:N3"/>
    <mergeCell ref="A4:D4"/>
    <mergeCell ref="C6:D6"/>
    <mergeCell ref="E6:F6"/>
    <mergeCell ref="G6:G7"/>
    <mergeCell ref="A3:G3"/>
  </mergeCells>
  <pageMargins left="0.31496062992125984" right="0.31496062992125984" top="0.35433070866141736" bottom="0.15748031496062992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topLeftCell="A13" workbookViewId="0">
      <selection activeCell="K35" sqref="K35"/>
    </sheetView>
  </sheetViews>
  <sheetFormatPr defaultRowHeight="12.75"/>
  <cols>
    <col min="1" max="1" width="5.42578125" customWidth="1"/>
    <col min="2" max="2" width="53.85546875" customWidth="1"/>
    <col min="3" max="3" width="12.28515625" customWidth="1"/>
    <col min="4" max="4" width="12.42578125" customWidth="1"/>
    <col min="5" max="7" width="12.7109375" customWidth="1"/>
    <col min="8" max="8" width="12" customWidth="1"/>
  </cols>
  <sheetData>
    <row r="1" spans="1:14">
      <c r="A1" s="318" t="s">
        <v>108</v>
      </c>
      <c r="B1" s="39"/>
    </row>
    <row r="2" spans="1:14" ht="28.5" customHeight="1">
      <c r="A2" s="629" t="s">
        <v>141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1:14" ht="16.5" thickBot="1">
      <c r="A3" s="628"/>
      <c r="B3" s="628"/>
      <c r="C3" s="628"/>
    </row>
    <row r="4" spans="1:14" ht="16.5" customHeight="1">
      <c r="A4" s="338"/>
      <c r="B4" s="331"/>
      <c r="C4" s="633" t="s">
        <v>98</v>
      </c>
      <c r="D4" s="633"/>
      <c r="E4" s="633"/>
      <c r="F4" s="633"/>
      <c r="G4" s="633"/>
      <c r="H4" s="634"/>
    </row>
    <row r="5" spans="1:14" ht="16.5" customHeight="1">
      <c r="A5" s="339" t="s">
        <v>18</v>
      </c>
      <c r="B5" s="332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4" ht="24.75" customHeight="1" thickBot="1">
      <c r="A6" s="333"/>
      <c r="B6" s="333"/>
      <c r="C6" s="322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4" ht="15" customHeight="1">
      <c r="A7" s="340">
        <v>1</v>
      </c>
      <c r="B7" s="388" t="s">
        <v>75</v>
      </c>
      <c r="C7" s="326">
        <v>0</v>
      </c>
      <c r="D7" s="207">
        <v>0</v>
      </c>
      <c r="E7" s="226">
        <v>0</v>
      </c>
      <c r="F7" s="226">
        <v>90</v>
      </c>
      <c r="G7" s="205">
        <v>90</v>
      </c>
      <c r="H7" s="277">
        <v>8.2956954558023772E-3</v>
      </c>
    </row>
    <row r="8" spans="1:14" ht="15" customHeight="1">
      <c r="A8" s="341">
        <v>2</v>
      </c>
      <c r="B8" s="379" t="s">
        <v>76</v>
      </c>
      <c r="C8" s="327">
        <v>0</v>
      </c>
      <c r="D8" s="167">
        <v>0</v>
      </c>
      <c r="E8" s="168">
        <v>0</v>
      </c>
      <c r="F8" s="168">
        <v>17</v>
      </c>
      <c r="G8" s="271">
        <v>17</v>
      </c>
      <c r="H8" s="278">
        <v>1.5669646972071159E-3</v>
      </c>
    </row>
    <row r="9" spans="1:14" ht="15" customHeight="1">
      <c r="A9" s="341">
        <v>3</v>
      </c>
      <c r="B9" s="379" t="s">
        <v>77</v>
      </c>
      <c r="C9" s="327">
        <v>1</v>
      </c>
      <c r="D9" s="167">
        <v>0</v>
      </c>
      <c r="E9" s="168">
        <v>0</v>
      </c>
      <c r="F9" s="168">
        <v>743</v>
      </c>
      <c r="G9" s="271">
        <v>744</v>
      </c>
      <c r="H9" s="278">
        <v>6.8577749101299657E-2</v>
      </c>
    </row>
    <row r="10" spans="1:14" ht="15" customHeight="1">
      <c r="A10" s="341">
        <v>4</v>
      </c>
      <c r="B10" s="379" t="s">
        <v>78</v>
      </c>
      <c r="C10" s="328">
        <v>0</v>
      </c>
      <c r="D10" s="169">
        <v>0</v>
      </c>
      <c r="E10" s="170">
        <v>0</v>
      </c>
      <c r="F10" s="159">
        <v>4</v>
      </c>
      <c r="G10" s="272">
        <v>4</v>
      </c>
      <c r="H10" s="278">
        <v>3.68697575813439E-4</v>
      </c>
    </row>
    <row r="11" spans="1:14" ht="24.75" customHeight="1">
      <c r="A11" s="341">
        <v>5</v>
      </c>
      <c r="B11" s="379" t="s">
        <v>79</v>
      </c>
      <c r="C11" s="327">
        <v>0</v>
      </c>
      <c r="D11" s="167">
        <v>0</v>
      </c>
      <c r="E11" s="168">
        <v>0</v>
      </c>
      <c r="F11" s="168">
        <v>7</v>
      </c>
      <c r="G11" s="272">
        <v>7</v>
      </c>
      <c r="H11" s="278">
        <v>6.4522075767351828E-4</v>
      </c>
    </row>
    <row r="12" spans="1:14" ht="15" customHeight="1">
      <c r="A12" s="341">
        <v>6</v>
      </c>
      <c r="B12" s="380" t="s">
        <v>80</v>
      </c>
      <c r="C12" s="328">
        <v>0</v>
      </c>
      <c r="D12" s="155">
        <v>0</v>
      </c>
      <c r="E12" s="159">
        <v>2</v>
      </c>
      <c r="F12" s="159">
        <v>617</v>
      </c>
      <c r="G12" s="272">
        <v>619</v>
      </c>
      <c r="H12" s="278">
        <v>5.7055949857129688E-2</v>
      </c>
    </row>
    <row r="13" spans="1:14" ht="15" customHeight="1">
      <c r="A13" s="341">
        <v>7</v>
      </c>
      <c r="B13" s="379" t="s">
        <v>81</v>
      </c>
      <c r="C13" s="328">
        <v>0</v>
      </c>
      <c r="D13" s="155">
        <v>0</v>
      </c>
      <c r="E13" s="159">
        <v>10</v>
      </c>
      <c r="F13" s="159">
        <v>2051</v>
      </c>
      <c r="G13" s="272">
        <v>2061</v>
      </c>
      <c r="H13" s="278">
        <v>0.18997142593787447</v>
      </c>
    </row>
    <row r="14" spans="1:14" ht="15" customHeight="1">
      <c r="A14" s="341">
        <v>8</v>
      </c>
      <c r="B14" s="379" t="s">
        <v>82</v>
      </c>
      <c r="C14" s="328">
        <v>0</v>
      </c>
      <c r="D14" s="155">
        <v>0</v>
      </c>
      <c r="E14" s="155">
        <v>0</v>
      </c>
      <c r="F14" s="159">
        <v>310</v>
      </c>
      <c r="G14" s="272">
        <v>310</v>
      </c>
      <c r="H14" s="278">
        <v>2.8574062125541526E-2</v>
      </c>
    </row>
    <row r="15" spans="1:14" ht="15" customHeight="1">
      <c r="A15" s="341">
        <v>9</v>
      </c>
      <c r="B15" s="379" t="s">
        <v>83</v>
      </c>
      <c r="C15" s="327">
        <v>0</v>
      </c>
      <c r="D15" s="167">
        <v>0</v>
      </c>
      <c r="E15" s="155">
        <v>214</v>
      </c>
      <c r="F15" s="168">
        <v>961</v>
      </c>
      <c r="G15" s="272">
        <v>1175</v>
      </c>
      <c r="H15" s="278">
        <v>0.10830491289519771</v>
      </c>
    </row>
    <row r="16" spans="1:14" ht="15" customHeight="1">
      <c r="A16" s="341">
        <v>10</v>
      </c>
      <c r="B16" s="379" t="s">
        <v>84</v>
      </c>
      <c r="C16" s="327">
        <v>0</v>
      </c>
      <c r="D16" s="167">
        <v>0</v>
      </c>
      <c r="E16" s="168">
        <v>0</v>
      </c>
      <c r="F16" s="168">
        <v>280</v>
      </c>
      <c r="G16" s="271">
        <v>280</v>
      </c>
      <c r="H16" s="278">
        <v>2.5808830306940731E-2</v>
      </c>
    </row>
    <row r="17" spans="1:8" ht="15" customHeight="1">
      <c r="A17" s="341">
        <v>11</v>
      </c>
      <c r="B17" s="379" t="s">
        <v>85</v>
      </c>
      <c r="C17" s="327">
        <v>0</v>
      </c>
      <c r="D17" s="167">
        <v>0</v>
      </c>
      <c r="E17" s="168">
        <v>0</v>
      </c>
      <c r="F17" s="159">
        <v>509</v>
      </c>
      <c r="G17" s="272">
        <v>509</v>
      </c>
      <c r="H17" s="278">
        <v>4.6916766522260116E-2</v>
      </c>
    </row>
    <row r="18" spans="1:8" ht="15" customHeight="1">
      <c r="A18" s="341">
        <v>12</v>
      </c>
      <c r="B18" s="379" t="s">
        <v>86</v>
      </c>
      <c r="C18" s="327">
        <v>0</v>
      </c>
      <c r="D18" s="167">
        <v>0</v>
      </c>
      <c r="E18" s="168">
        <v>2</v>
      </c>
      <c r="F18" s="168">
        <v>76</v>
      </c>
      <c r="G18" s="271">
        <v>78</v>
      </c>
      <c r="H18" s="278">
        <v>7.1896027283620614E-3</v>
      </c>
    </row>
    <row r="19" spans="1:8" ht="15" customHeight="1">
      <c r="A19" s="341">
        <v>13</v>
      </c>
      <c r="B19" s="379" t="s">
        <v>87</v>
      </c>
      <c r="C19" s="327">
        <v>0</v>
      </c>
      <c r="D19" s="167">
        <v>0</v>
      </c>
      <c r="E19" s="168">
        <v>0</v>
      </c>
      <c r="F19" s="168">
        <v>681</v>
      </c>
      <c r="G19" s="271">
        <v>681</v>
      </c>
      <c r="H19" s="278">
        <v>6.2770762282237991E-2</v>
      </c>
    </row>
    <row r="20" spans="1:8" ht="15" customHeight="1">
      <c r="A20" s="341">
        <v>14</v>
      </c>
      <c r="B20" s="379" t="s">
        <v>88</v>
      </c>
      <c r="C20" s="327">
        <v>0</v>
      </c>
      <c r="D20" s="167">
        <v>0</v>
      </c>
      <c r="E20" s="168">
        <v>3</v>
      </c>
      <c r="F20" s="168">
        <v>310</v>
      </c>
      <c r="G20" s="271">
        <v>313</v>
      </c>
      <c r="H20" s="278">
        <v>2.8850585307401602E-2</v>
      </c>
    </row>
    <row r="21" spans="1:8" ht="15" customHeight="1">
      <c r="A21" s="342">
        <v>15</v>
      </c>
      <c r="B21" s="379" t="s">
        <v>89</v>
      </c>
      <c r="C21" s="327">
        <v>0</v>
      </c>
      <c r="D21" s="167">
        <v>0</v>
      </c>
      <c r="E21" s="168">
        <v>0</v>
      </c>
      <c r="F21" s="168">
        <v>1021</v>
      </c>
      <c r="G21" s="271">
        <v>1021</v>
      </c>
      <c r="H21" s="278">
        <v>9.4110056226380315E-2</v>
      </c>
    </row>
    <row r="22" spans="1:8" ht="15" customHeight="1">
      <c r="A22" s="341">
        <v>16</v>
      </c>
      <c r="B22" s="379" t="s">
        <v>90</v>
      </c>
      <c r="C22" s="327">
        <v>0</v>
      </c>
      <c r="D22" s="167">
        <v>0</v>
      </c>
      <c r="E22" s="168">
        <v>1</v>
      </c>
      <c r="F22" s="168">
        <v>1344</v>
      </c>
      <c r="G22" s="272">
        <v>1345</v>
      </c>
      <c r="H22" s="278">
        <v>0.12397455986726887</v>
      </c>
    </row>
    <row r="23" spans="1:8" ht="24" customHeight="1">
      <c r="A23" s="342">
        <v>17</v>
      </c>
      <c r="B23" s="379" t="s">
        <v>91</v>
      </c>
      <c r="C23" s="327">
        <v>0</v>
      </c>
      <c r="D23" s="167">
        <v>0</v>
      </c>
      <c r="E23" s="168">
        <v>0</v>
      </c>
      <c r="F23" s="168">
        <v>248</v>
      </c>
      <c r="G23" s="271">
        <v>248</v>
      </c>
      <c r="H23" s="278">
        <v>2.285924970043322E-2</v>
      </c>
    </row>
    <row r="24" spans="1:8" ht="15" customHeight="1">
      <c r="A24" s="341">
        <v>18</v>
      </c>
      <c r="B24" s="379" t="s">
        <v>92</v>
      </c>
      <c r="C24" s="327">
        <v>0</v>
      </c>
      <c r="D24" s="167">
        <v>0</v>
      </c>
      <c r="E24" s="168">
        <v>0</v>
      </c>
      <c r="F24" s="168">
        <v>205</v>
      </c>
      <c r="G24" s="271">
        <v>205</v>
      </c>
      <c r="H24" s="278">
        <v>1.889575076043875E-2</v>
      </c>
    </row>
    <row r="25" spans="1:8" ht="15" customHeight="1">
      <c r="A25" s="341">
        <v>19</v>
      </c>
      <c r="B25" s="379" t="s">
        <v>93</v>
      </c>
      <c r="C25" s="327">
        <v>0</v>
      </c>
      <c r="D25" s="167">
        <v>0</v>
      </c>
      <c r="E25" s="168">
        <v>3</v>
      </c>
      <c r="F25" s="168">
        <v>322</v>
      </c>
      <c r="G25" s="271">
        <v>325</v>
      </c>
      <c r="H25" s="278">
        <v>2.9956678034841921E-2</v>
      </c>
    </row>
    <row r="26" spans="1:8" ht="38.25" customHeight="1">
      <c r="A26" s="342">
        <v>20</v>
      </c>
      <c r="B26" s="379" t="s">
        <v>94</v>
      </c>
      <c r="C26" s="327">
        <v>0</v>
      </c>
      <c r="D26" s="167">
        <v>0</v>
      </c>
      <c r="E26" s="168">
        <v>0</v>
      </c>
      <c r="F26" s="168">
        <v>19</v>
      </c>
      <c r="G26" s="274">
        <v>19</v>
      </c>
      <c r="H26" s="278">
        <v>1.7513134851138354E-3</v>
      </c>
    </row>
    <row r="27" spans="1:8" ht="15" customHeight="1">
      <c r="A27" s="341">
        <v>21</v>
      </c>
      <c r="B27" s="379" t="s">
        <v>95</v>
      </c>
      <c r="C27" s="327">
        <v>0</v>
      </c>
      <c r="D27" s="167">
        <v>0</v>
      </c>
      <c r="E27" s="168">
        <v>0</v>
      </c>
      <c r="F27" s="168">
        <v>18</v>
      </c>
      <c r="G27" s="271">
        <v>18</v>
      </c>
      <c r="H27" s="278">
        <v>1.6591390911604757E-3</v>
      </c>
    </row>
    <row r="28" spans="1:8" ht="15" customHeight="1">
      <c r="A28" s="341">
        <v>22</v>
      </c>
      <c r="B28" s="334" t="s">
        <v>96</v>
      </c>
      <c r="C28" s="327">
        <v>0</v>
      </c>
      <c r="D28" s="167">
        <v>0</v>
      </c>
      <c r="E28" s="168">
        <v>0</v>
      </c>
      <c r="F28" s="168">
        <v>780</v>
      </c>
      <c r="G28" s="271">
        <v>780</v>
      </c>
      <c r="H28" s="278">
        <v>7.1896027283620614E-2</v>
      </c>
    </row>
    <row r="29" spans="1:8" ht="15" customHeight="1" thickBot="1">
      <c r="A29" s="389">
        <v>23</v>
      </c>
      <c r="B29" s="335" t="s">
        <v>97</v>
      </c>
      <c r="C29" s="329">
        <v>0</v>
      </c>
      <c r="D29" s="171">
        <v>0</v>
      </c>
      <c r="E29" s="172">
        <v>0</v>
      </c>
      <c r="F29" s="172">
        <v>0</v>
      </c>
      <c r="G29" s="274">
        <v>0</v>
      </c>
      <c r="H29" s="350">
        <v>0</v>
      </c>
    </row>
    <row r="30" spans="1:8" ht="15" customHeight="1" thickBot="1">
      <c r="A30" s="384"/>
      <c r="B30" s="357" t="s">
        <v>42</v>
      </c>
      <c r="C30" s="330">
        <v>1</v>
      </c>
      <c r="D30" s="173">
        <v>0</v>
      </c>
      <c r="E30" s="173">
        <v>235</v>
      </c>
      <c r="F30" s="173">
        <v>10613</v>
      </c>
      <c r="G30" s="206">
        <v>10849</v>
      </c>
      <c r="H30" s="349">
        <v>1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181"/>
      <c r="B32" s="182"/>
      <c r="C32" s="183"/>
      <c r="D32" s="183"/>
      <c r="E32" s="183"/>
      <c r="F32" s="183"/>
      <c r="G32" s="183"/>
    </row>
    <row r="33" spans="1:7">
      <c r="A33" s="437" t="s">
        <v>136</v>
      </c>
      <c r="B33" s="90"/>
      <c r="E33" s="1"/>
      <c r="F33" s="316" t="s">
        <v>45</v>
      </c>
      <c r="G33" s="1"/>
    </row>
    <row r="34" spans="1:7">
      <c r="A34" s="644">
        <v>43341</v>
      </c>
      <c r="B34" s="644"/>
      <c r="E34" s="1"/>
      <c r="F34" s="185" t="s">
        <v>46</v>
      </c>
      <c r="G34" s="1"/>
    </row>
  </sheetData>
  <mergeCells count="9">
    <mergeCell ref="H5:H6"/>
    <mergeCell ref="C4:H4"/>
    <mergeCell ref="A34:B34"/>
    <mergeCell ref="H2:N2"/>
    <mergeCell ref="A3:C3"/>
    <mergeCell ref="C5:D5"/>
    <mergeCell ref="E5:F5"/>
    <mergeCell ref="G5:G6"/>
    <mergeCell ref="A2:G2"/>
  </mergeCells>
  <pageMargins left="0.31496062992125984" right="0.31496062992125984" top="0.35433070866141736" bottom="0.15748031496062992" header="0.31496062992125984" footer="0.31496062992125984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topLeftCell="A13" workbookViewId="0">
      <selection activeCell="G41" sqref="G41"/>
    </sheetView>
  </sheetViews>
  <sheetFormatPr defaultRowHeight="12.75"/>
  <cols>
    <col min="1" max="1" width="5.28515625" customWidth="1"/>
    <col min="2" max="2" width="50.85546875" customWidth="1"/>
    <col min="3" max="7" width="12.7109375" customWidth="1"/>
    <col min="8" max="8" width="13.28515625" customWidth="1"/>
  </cols>
  <sheetData>
    <row r="1" spans="1:14">
      <c r="A1" s="318" t="s">
        <v>109</v>
      </c>
      <c r="B1" s="39"/>
    </row>
    <row r="2" spans="1:14" ht="26.25" customHeight="1">
      <c r="A2" s="629" t="s">
        <v>142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1:14" ht="16.5" thickBot="1">
      <c r="A3" s="628"/>
      <c r="B3" s="628"/>
      <c r="C3" s="628"/>
    </row>
    <row r="4" spans="1:14" ht="18" customHeight="1">
      <c r="A4" s="338"/>
      <c r="B4" s="331"/>
      <c r="C4" s="633" t="s">
        <v>98</v>
      </c>
      <c r="D4" s="633"/>
      <c r="E4" s="633"/>
      <c r="F4" s="633"/>
      <c r="G4" s="633"/>
      <c r="H4" s="634"/>
    </row>
    <row r="5" spans="1:14" ht="18.75" customHeight="1">
      <c r="A5" s="339" t="s">
        <v>18</v>
      </c>
      <c r="B5" s="332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4" ht="24.75" customHeight="1" thickBot="1">
      <c r="A6" s="333"/>
      <c r="B6" s="333"/>
      <c r="C6" s="322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4" ht="15" customHeight="1">
      <c r="A7" s="340">
        <v>1</v>
      </c>
      <c r="B7" s="388" t="s">
        <v>75</v>
      </c>
      <c r="C7" s="326">
        <v>0</v>
      </c>
      <c r="D7" s="207">
        <v>0</v>
      </c>
      <c r="E7" s="226">
        <v>0</v>
      </c>
      <c r="F7" s="226">
        <v>89</v>
      </c>
      <c r="G7" s="205">
        <f>SUM(C7+D7+E7+F7)</f>
        <v>89</v>
      </c>
      <c r="H7" s="431">
        <f>G7/G30</f>
        <v>6.9056486654252014E-3</v>
      </c>
    </row>
    <row r="8" spans="1:14" ht="15" customHeight="1">
      <c r="A8" s="341">
        <v>2</v>
      </c>
      <c r="B8" s="379" t="s">
        <v>76</v>
      </c>
      <c r="C8" s="327">
        <v>0</v>
      </c>
      <c r="D8" s="167">
        <v>0</v>
      </c>
      <c r="E8" s="168">
        <v>0</v>
      </c>
      <c r="F8" s="168">
        <v>20</v>
      </c>
      <c r="G8" s="271">
        <f>SUM(C8+D8+E8+F8)</f>
        <v>20</v>
      </c>
      <c r="H8" s="432">
        <f>G8/G30</f>
        <v>1.5518311607697084E-3</v>
      </c>
    </row>
    <row r="9" spans="1:14" ht="15" customHeight="1">
      <c r="A9" s="341">
        <v>3</v>
      </c>
      <c r="B9" s="379" t="s">
        <v>77</v>
      </c>
      <c r="C9" s="327">
        <v>2</v>
      </c>
      <c r="D9" s="167">
        <v>0</v>
      </c>
      <c r="E9" s="168">
        <v>0</v>
      </c>
      <c r="F9" s="168">
        <f>758+2</f>
        <v>760</v>
      </c>
      <c r="G9" s="271">
        <f t="shared" ref="G9:G29" si="0">SUM(C9+D9+E9+F9)</f>
        <v>762</v>
      </c>
      <c r="H9" s="432">
        <f>G9/G30</f>
        <v>5.9124767225325885E-2</v>
      </c>
    </row>
    <row r="10" spans="1:14" ht="15" customHeight="1">
      <c r="A10" s="341">
        <v>4</v>
      </c>
      <c r="B10" s="379" t="s">
        <v>78</v>
      </c>
      <c r="C10" s="328">
        <v>0</v>
      </c>
      <c r="D10" s="169">
        <v>0</v>
      </c>
      <c r="E10" s="170">
        <v>0</v>
      </c>
      <c r="F10" s="170">
        <v>5</v>
      </c>
      <c r="G10" s="272">
        <f t="shared" si="0"/>
        <v>5</v>
      </c>
      <c r="H10" s="432">
        <f>G10/G30</f>
        <v>3.8795779019242709E-4</v>
      </c>
    </row>
    <row r="11" spans="1:14" ht="24.75" customHeight="1">
      <c r="A11" s="341">
        <v>5</v>
      </c>
      <c r="B11" s="379" t="s">
        <v>79</v>
      </c>
      <c r="C11" s="327">
        <v>0</v>
      </c>
      <c r="D11" s="167">
        <v>0</v>
      </c>
      <c r="E11" s="168">
        <v>0</v>
      </c>
      <c r="F11" s="168">
        <v>9</v>
      </c>
      <c r="G11" s="272">
        <f t="shared" si="0"/>
        <v>9</v>
      </c>
      <c r="H11" s="432">
        <f>G11/G30</f>
        <v>6.9832402234636874E-4</v>
      </c>
    </row>
    <row r="12" spans="1:14" ht="15" customHeight="1">
      <c r="A12" s="341">
        <v>6</v>
      </c>
      <c r="B12" s="380" t="s">
        <v>80</v>
      </c>
      <c r="C12" s="328">
        <v>0</v>
      </c>
      <c r="D12" s="155">
        <v>0</v>
      </c>
      <c r="E12" s="159">
        <v>2</v>
      </c>
      <c r="F12" s="159">
        <v>636</v>
      </c>
      <c r="G12" s="272">
        <f t="shared" si="0"/>
        <v>638</v>
      </c>
      <c r="H12" s="432">
        <f>G12/G30</f>
        <v>4.9503414028553697E-2</v>
      </c>
    </row>
    <row r="13" spans="1:14" ht="24.75" customHeight="1">
      <c r="A13" s="341">
        <v>7</v>
      </c>
      <c r="B13" s="379" t="s">
        <v>81</v>
      </c>
      <c r="C13" s="328">
        <v>0</v>
      </c>
      <c r="D13" s="155">
        <v>0</v>
      </c>
      <c r="E13" s="159">
        <v>7</v>
      </c>
      <c r="F13" s="159">
        <f>2103+2</f>
        <v>2105</v>
      </c>
      <c r="G13" s="272">
        <f t="shared" si="0"/>
        <v>2112</v>
      </c>
      <c r="H13" s="432">
        <f>G13/G30</f>
        <v>0.16387337057728119</v>
      </c>
    </row>
    <row r="14" spans="1:14" ht="15" customHeight="1">
      <c r="A14" s="341">
        <v>8</v>
      </c>
      <c r="B14" s="379" t="s">
        <v>82</v>
      </c>
      <c r="C14" s="328">
        <v>0</v>
      </c>
      <c r="D14" s="155">
        <v>0</v>
      </c>
      <c r="E14" s="155">
        <v>0</v>
      </c>
      <c r="F14" s="155">
        <f>313+1</f>
        <v>314</v>
      </c>
      <c r="G14" s="272">
        <f t="shared" si="0"/>
        <v>314</v>
      </c>
      <c r="H14" s="432">
        <f>G14/G30</f>
        <v>2.4363749224084418E-2</v>
      </c>
    </row>
    <row r="15" spans="1:14" ht="15" customHeight="1">
      <c r="A15" s="341">
        <v>9</v>
      </c>
      <c r="B15" s="379" t="s">
        <v>83</v>
      </c>
      <c r="C15" s="327">
        <v>0</v>
      </c>
      <c r="D15" s="167">
        <v>0</v>
      </c>
      <c r="E15" s="155">
        <v>152</v>
      </c>
      <c r="F15" s="155">
        <f>960+1</f>
        <v>961</v>
      </c>
      <c r="G15" s="272">
        <f t="shared" si="0"/>
        <v>1113</v>
      </c>
      <c r="H15" s="432">
        <f>G15/G30</f>
        <v>8.6359404096834264E-2</v>
      </c>
    </row>
    <row r="16" spans="1:14" ht="15" customHeight="1">
      <c r="A16" s="341">
        <v>10</v>
      </c>
      <c r="B16" s="379" t="s">
        <v>84</v>
      </c>
      <c r="C16" s="327">
        <v>0</v>
      </c>
      <c r="D16" s="167">
        <v>0</v>
      </c>
      <c r="E16" s="168">
        <v>0</v>
      </c>
      <c r="F16" s="168">
        <v>316</v>
      </c>
      <c r="G16" s="271">
        <f t="shared" si="0"/>
        <v>316</v>
      </c>
      <c r="H16" s="432">
        <f>G16/G30</f>
        <v>2.4518932340161389E-2</v>
      </c>
    </row>
    <row r="17" spans="1:8" ht="15" customHeight="1">
      <c r="A17" s="341">
        <v>11</v>
      </c>
      <c r="B17" s="379" t="s">
        <v>85</v>
      </c>
      <c r="C17" s="327">
        <v>0</v>
      </c>
      <c r="D17" s="167">
        <v>0</v>
      </c>
      <c r="E17" s="168">
        <v>0</v>
      </c>
      <c r="F17" s="168">
        <f>550+2</f>
        <v>552</v>
      </c>
      <c r="G17" s="272">
        <f t="shared" si="0"/>
        <v>552</v>
      </c>
      <c r="H17" s="432">
        <f>G17/G30</f>
        <v>4.2830540037243951E-2</v>
      </c>
    </row>
    <row r="18" spans="1:8" ht="15" customHeight="1">
      <c r="A18" s="341">
        <v>12</v>
      </c>
      <c r="B18" s="379" t="s">
        <v>86</v>
      </c>
      <c r="C18" s="327">
        <v>0</v>
      </c>
      <c r="D18" s="167">
        <v>0</v>
      </c>
      <c r="E18" s="168">
        <v>3</v>
      </c>
      <c r="F18" s="168">
        <v>75</v>
      </c>
      <c r="G18" s="271">
        <f t="shared" si="0"/>
        <v>78</v>
      </c>
      <c r="H18" s="432">
        <f>G18/G30</f>
        <v>6.0521415270018619E-3</v>
      </c>
    </row>
    <row r="19" spans="1:8" ht="15" customHeight="1">
      <c r="A19" s="341">
        <v>13</v>
      </c>
      <c r="B19" s="379" t="s">
        <v>87</v>
      </c>
      <c r="C19" s="327">
        <v>0</v>
      </c>
      <c r="D19" s="167">
        <v>0</v>
      </c>
      <c r="E19" s="168">
        <v>0</v>
      </c>
      <c r="F19" s="168">
        <f>691+1</f>
        <v>692</v>
      </c>
      <c r="G19" s="271">
        <f t="shared" si="0"/>
        <v>692</v>
      </c>
      <c r="H19" s="432">
        <f>G19/G30</f>
        <v>5.3693358162631905E-2</v>
      </c>
    </row>
    <row r="20" spans="1:8" ht="15" customHeight="1">
      <c r="A20" s="341">
        <v>14</v>
      </c>
      <c r="B20" s="379" t="s">
        <v>88</v>
      </c>
      <c r="C20" s="327">
        <v>0</v>
      </c>
      <c r="D20" s="167">
        <v>0</v>
      </c>
      <c r="E20" s="168">
        <v>2</v>
      </c>
      <c r="F20" s="168">
        <v>342</v>
      </c>
      <c r="G20" s="271">
        <f t="shared" si="0"/>
        <v>344</v>
      </c>
      <c r="H20" s="432">
        <f>G20/G30</f>
        <v>2.6691495965238982E-2</v>
      </c>
    </row>
    <row r="21" spans="1:8" ht="15" customHeight="1">
      <c r="A21" s="342">
        <v>15</v>
      </c>
      <c r="B21" s="379" t="s">
        <v>89</v>
      </c>
      <c r="C21" s="327">
        <v>0</v>
      </c>
      <c r="D21" s="167">
        <v>0</v>
      </c>
      <c r="E21" s="168">
        <v>0</v>
      </c>
      <c r="F21" s="168">
        <v>1622</v>
      </c>
      <c r="G21" s="271">
        <f t="shared" si="0"/>
        <v>1622</v>
      </c>
      <c r="H21" s="432">
        <f>G21/G30</f>
        <v>0.12585350713842333</v>
      </c>
    </row>
    <row r="22" spans="1:8" ht="15" customHeight="1">
      <c r="A22" s="341">
        <v>16</v>
      </c>
      <c r="B22" s="379" t="s">
        <v>90</v>
      </c>
      <c r="C22" s="327">
        <v>0</v>
      </c>
      <c r="D22" s="167">
        <v>0</v>
      </c>
      <c r="E22" s="168">
        <v>1</v>
      </c>
      <c r="F22" s="168">
        <f>2449+1</f>
        <v>2450</v>
      </c>
      <c r="G22" s="272">
        <f t="shared" si="0"/>
        <v>2451</v>
      </c>
      <c r="H22" s="432">
        <f>G22/G30</f>
        <v>0.19017690875232773</v>
      </c>
    </row>
    <row r="23" spans="1:8" ht="24.75" customHeight="1">
      <c r="A23" s="342">
        <v>17</v>
      </c>
      <c r="B23" s="379" t="s">
        <v>91</v>
      </c>
      <c r="C23" s="327">
        <v>0</v>
      </c>
      <c r="D23" s="167">
        <v>0</v>
      </c>
      <c r="E23" s="168">
        <v>0</v>
      </c>
      <c r="F23" s="168">
        <v>262</v>
      </c>
      <c r="G23" s="271">
        <f t="shared" si="0"/>
        <v>262</v>
      </c>
      <c r="H23" s="432">
        <f>G23/G30</f>
        <v>2.0328988206083178E-2</v>
      </c>
    </row>
    <row r="24" spans="1:8" ht="15" customHeight="1">
      <c r="A24" s="341">
        <v>18</v>
      </c>
      <c r="B24" s="379" t="s">
        <v>92</v>
      </c>
      <c r="C24" s="327">
        <v>0</v>
      </c>
      <c r="D24" s="167">
        <v>0</v>
      </c>
      <c r="E24" s="168">
        <v>0</v>
      </c>
      <c r="F24" s="168">
        <v>216</v>
      </c>
      <c r="G24" s="271">
        <f t="shared" si="0"/>
        <v>216</v>
      </c>
      <c r="H24" s="432">
        <f>G24/G30</f>
        <v>1.6759776536312849E-2</v>
      </c>
    </row>
    <row r="25" spans="1:8" ht="15" customHeight="1">
      <c r="A25" s="341">
        <v>19</v>
      </c>
      <c r="B25" s="379" t="s">
        <v>93</v>
      </c>
      <c r="C25" s="327">
        <v>0</v>
      </c>
      <c r="D25" s="167">
        <v>0</v>
      </c>
      <c r="E25" s="168">
        <v>3</v>
      </c>
      <c r="F25" s="168">
        <v>416</v>
      </c>
      <c r="G25" s="271">
        <f t="shared" si="0"/>
        <v>419</v>
      </c>
      <c r="H25" s="432">
        <f>G25/G30</f>
        <v>3.2510862818125388E-2</v>
      </c>
    </row>
    <row r="26" spans="1:8" ht="39" customHeight="1">
      <c r="A26" s="342">
        <v>20</v>
      </c>
      <c r="B26" s="379" t="s">
        <v>94</v>
      </c>
      <c r="C26" s="327">
        <v>0</v>
      </c>
      <c r="D26" s="167">
        <v>0</v>
      </c>
      <c r="E26" s="168">
        <v>0</v>
      </c>
      <c r="F26" s="168">
        <v>18</v>
      </c>
      <c r="G26" s="274">
        <f t="shared" si="0"/>
        <v>18</v>
      </c>
      <c r="H26" s="432">
        <f>G26/G30</f>
        <v>1.3966480446927375E-3</v>
      </c>
    </row>
    <row r="27" spans="1:8" ht="15" customHeight="1">
      <c r="A27" s="341">
        <v>21</v>
      </c>
      <c r="B27" s="379" t="s">
        <v>95</v>
      </c>
      <c r="C27" s="327">
        <v>0</v>
      </c>
      <c r="D27" s="167">
        <v>0</v>
      </c>
      <c r="E27" s="168">
        <v>0</v>
      </c>
      <c r="F27" s="168">
        <v>20</v>
      </c>
      <c r="G27" s="271">
        <f t="shared" si="0"/>
        <v>20</v>
      </c>
      <c r="H27" s="432">
        <f>G27/G30</f>
        <v>1.5518311607697084E-3</v>
      </c>
    </row>
    <row r="28" spans="1:8" ht="15" customHeight="1">
      <c r="A28" s="341">
        <v>22</v>
      </c>
      <c r="B28" s="334" t="s">
        <v>96</v>
      </c>
      <c r="C28" s="327">
        <v>0</v>
      </c>
      <c r="D28" s="167">
        <v>0</v>
      </c>
      <c r="E28" s="168">
        <v>0</v>
      </c>
      <c r="F28" s="168">
        <f>825+11</f>
        <v>836</v>
      </c>
      <c r="G28" s="271">
        <f t="shared" si="0"/>
        <v>836</v>
      </c>
      <c r="H28" s="432">
        <f>G28/G30</f>
        <v>6.4866542520173806E-2</v>
      </c>
    </row>
    <row r="29" spans="1:8" ht="15" customHeight="1" thickBot="1">
      <c r="A29" s="389">
        <v>23</v>
      </c>
      <c r="B29" s="335" t="s">
        <v>97</v>
      </c>
      <c r="C29" s="329">
        <v>0</v>
      </c>
      <c r="D29" s="171">
        <v>0</v>
      </c>
      <c r="E29" s="172">
        <v>0</v>
      </c>
      <c r="F29" s="172">
        <v>0</v>
      </c>
      <c r="G29" s="274">
        <f t="shared" si="0"/>
        <v>0</v>
      </c>
      <c r="H29" s="461">
        <f>G29/G30</f>
        <v>0</v>
      </c>
    </row>
    <row r="30" spans="1:8" ht="15" customHeight="1" thickBot="1">
      <c r="A30" s="384"/>
      <c r="B30" s="357" t="s">
        <v>42</v>
      </c>
      <c r="C30" s="330">
        <f t="shared" ref="C30:H30" si="1">SUM(C7:C29)</f>
        <v>2</v>
      </c>
      <c r="D30" s="173">
        <f t="shared" si="1"/>
        <v>0</v>
      </c>
      <c r="E30" s="173">
        <f t="shared" si="1"/>
        <v>170</v>
      </c>
      <c r="F30" s="173">
        <f t="shared" si="1"/>
        <v>12716</v>
      </c>
      <c r="G30" s="206">
        <f t="shared" si="1"/>
        <v>12888</v>
      </c>
      <c r="H30" s="349">
        <f t="shared" si="1"/>
        <v>1.0000000000000002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437" t="s">
        <v>136</v>
      </c>
      <c r="B32" s="90"/>
      <c r="E32" s="1"/>
      <c r="F32" s="316" t="s">
        <v>45</v>
      </c>
      <c r="G32" s="1"/>
    </row>
    <row r="33" spans="1:7">
      <c r="A33" s="644">
        <v>43366</v>
      </c>
      <c r="B33" s="644"/>
      <c r="E33" s="1"/>
      <c r="F33" s="185" t="s">
        <v>46</v>
      </c>
      <c r="G33" s="1"/>
    </row>
  </sheetData>
  <mergeCells count="9">
    <mergeCell ref="H5:H6"/>
    <mergeCell ref="C4:H4"/>
    <mergeCell ref="A33:B33"/>
    <mergeCell ref="H2:N2"/>
    <mergeCell ref="A3:C3"/>
    <mergeCell ref="C5:D5"/>
    <mergeCell ref="E5:F5"/>
    <mergeCell ref="G5:G6"/>
    <mergeCell ref="A2:G2"/>
  </mergeCells>
  <pageMargins left="0.11811023622047245" right="0.11811023622047245" top="0.35433070866141736" bottom="0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4"/>
  <sheetViews>
    <sheetView topLeftCell="A13" workbookViewId="0">
      <selection activeCell="I38" sqref="I38"/>
    </sheetView>
  </sheetViews>
  <sheetFormatPr defaultRowHeight="12.75"/>
  <cols>
    <col min="1" max="1" width="5.42578125" customWidth="1"/>
    <col min="2" max="2" width="55.5703125" customWidth="1"/>
    <col min="3" max="7" width="12.7109375" customWidth="1"/>
    <col min="8" max="8" width="11.7109375" customWidth="1"/>
  </cols>
  <sheetData>
    <row r="2" spans="1:14">
      <c r="A2" s="318" t="s">
        <v>110</v>
      </c>
      <c r="B2" s="39"/>
    </row>
    <row r="3" spans="1:14" ht="27" customHeight="1">
      <c r="A3" s="629" t="s">
        <v>143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</row>
    <row r="4" spans="1:14" ht="16.5" thickBot="1">
      <c r="A4" s="628"/>
      <c r="B4" s="628"/>
      <c r="C4" s="628"/>
    </row>
    <row r="5" spans="1:14" ht="16.5" customHeight="1">
      <c r="A5" s="338"/>
      <c r="B5" s="331"/>
      <c r="C5" s="633" t="s">
        <v>98</v>
      </c>
      <c r="D5" s="633"/>
      <c r="E5" s="633"/>
      <c r="F5" s="633"/>
      <c r="G5" s="633"/>
      <c r="H5" s="634"/>
    </row>
    <row r="6" spans="1:14" ht="12.75" customHeight="1">
      <c r="A6" s="339" t="s">
        <v>18</v>
      </c>
      <c r="B6" s="332" t="s">
        <v>74</v>
      </c>
      <c r="C6" s="642" t="s">
        <v>99</v>
      </c>
      <c r="D6" s="637"/>
      <c r="E6" s="638" t="s">
        <v>100</v>
      </c>
      <c r="F6" s="639"/>
      <c r="G6" s="640" t="s">
        <v>42</v>
      </c>
      <c r="H6" s="630" t="s">
        <v>50</v>
      </c>
    </row>
    <row r="7" spans="1:14" ht="27" customHeight="1" thickBot="1">
      <c r="A7" s="333"/>
      <c r="B7" s="333"/>
      <c r="C7" s="322" t="s">
        <v>101</v>
      </c>
      <c r="D7" s="323" t="s">
        <v>102</v>
      </c>
      <c r="E7" s="323" t="s">
        <v>102</v>
      </c>
      <c r="F7" s="273" t="s">
        <v>103</v>
      </c>
      <c r="G7" s="641"/>
      <c r="H7" s="631"/>
    </row>
    <row r="8" spans="1:14" ht="15" customHeight="1">
      <c r="A8" s="340">
        <v>1</v>
      </c>
      <c r="B8" s="388" t="s">
        <v>75</v>
      </c>
      <c r="C8" s="326">
        <v>0</v>
      </c>
      <c r="D8" s="207">
        <v>0</v>
      </c>
      <c r="E8" s="226">
        <v>0</v>
      </c>
      <c r="F8" s="226">
        <v>84</v>
      </c>
      <c r="G8" s="205">
        <f>SUM(C8+D8+E8+F8)</f>
        <v>84</v>
      </c>
      <c r="H8" s="431">
        <f>G8/G31</f>
        <v>6.4844835572024084E-3</v>
      </c>
    </row>
    <row r="9" spans="1:14" ht="15" customHeight="1">
      <c r="A9" s="341">
        <v>2</v>
      </c>
      <c r="B9" s="379" t="s">
        <v>76</v>
      </c>
      <c r="C9" s="327">
        <v>0</v>
      </c>
      <c r="D9" s="167">
        <v>0</v>
      </c>
      <c r="E9" s="168">
        <v>0</v>
      </c>
      <c r="F9" s="168">
        <v>17</v>
      </c>
      <c r="G9" s="271">
        <f>SUM(C9+D9+E9+F9)</f>
        <v>17</v>
      </c>
      <c r="H9" s="432">
        <f>G9/G31</f>
        <v>1.3123359580052493E-3</v>
      </c>
    </row>
    <row r="10" spans="1:14" ht="15" customHeight="1">
      <c r="A10" s="341">
        <v>3</v>
      </c>
      <c r="B10" s="379" t="s">
        <v>77</v>
      </c>
      <c r="C10" s="327">
        <v>0</v>
      </c>
      <c r="D10" s="167">
        <v>0</v>
      </c>
      <c r="E10" s="168">
        <v>0</v>
      </c>
      <c r="F10" s="168">
        <v>734</v>
      </c>
      <c r="G10" s="271">
        <f t="shared" ref="G10:G30" si="0">SUM(C10+D10+E10+F10)</f>
        <v>734</v>
      </c>
      <c r="H10" s="432">
        <f>G10/G31</f>
        <v>5.6662034892697236E-2</v>
      </c>
    </row>
    <row r="11" spans="1:14" ht="15" customHeight="1">
      <c r="A11" s="341">
        <v>4</v>
      </c>
      <c r="B11" s="379" t="s">
        <v>78</v>
      </c>
      <c r="C11" s="328">
        <v>0</v>
      </c>
      <c r="D11" s="169">
        <v>0</v>
      </c>
      <c r="E11" s="170">
        <v>0</v>
      </c>
      <c r="F11" s="159">
        <v>5</v>
      </c>
      <c r="G11" s="272">
        <f t="shared" si="0"/>
        <v>5</v>
      </c>
      <c r="H11" s="432">
        <f>G11/G31</f>
        <v>3.8598116411919098E-4</v>
      </c>
    </row>
    <row r="12" spans="1:14" ht="23.25" customHeight="1">
      <c r="A12" s="341">
        <v>5</v>
      </c>
      <c r="B12" s="379" t="s">
        <v>79</v>
      </c>
      <c r="C12" s="327">
        <v>0</v>
      </c>
      <c r="D12" s="167">
        <v>0</v>
      </c>
      <c r="E12" s="168">
        <v>0</v>
      </c>
      <c r="F12" s="168">
        <v>8</v>
      </c>
      <c r="G12" s="272">
        <f t="shared" si="0"/>
        <v>8</v>
      </c>
      <c r="H12" s="432">
        <f>G12/G31</f>
        <v>6.1756986259070556E-4</v>
      </c>
    </row>
    <row r="13" spans="1:14" ht="15" customHeight="1">
      <c r="A13" s="341">
        <v>6</v>
      </c>
      <c r="B13" s="380" t="s">
        <v>80</v>
      </c>
      <c r="C13" s="328">
        <v>0</v>
      </c>
      <c r="D13" s="155">
        <v>0</v>
      </c>
      <c r="E13" s="159">
        <v>3</v>
      </c>
      <c r="F13" s="159">
        <f>624+1</f>
        <v>625</v>
      </c>
      <c r="G13" s="272">
        <f t="shared" si="0"/>
        <v>628</v>
      </c>
      <c r="H13" s="432">
        <f>G13/G31</f>
        <v>4.8479234213370387E-2</v>
      </c>
    </row>
    <row r="14" spans="1:14" ht="25.5" customHeight="1">
      <c r="A14" s="341">
        <v>7</v>
      </c>
      <c r="B14" s="379" t="s">
        <v>81</v>
      </c>
      <c r="C14" s="328">
        <v>0</v>
      </c>
      <c r="D14" s="155">
        <v>0</v>
      </c>
      <c r="E14" s="159">
        <v>8</v>
      </c>
      <c r="F14" s="159">
        <f>2053+1</f>
        <v>2054</v>
      </c>
      <c r="G14" s="272">
        <f t="shared" si="0"/>
        <v>2062</v>
      </c>
      <c r="H14" s="432">
        <f>G14/G31</f>
        <v>0.15917863208275437</v>
      </c>
    </row>
    <row r="15" spans="1:14" ht="15" customHeight="1">
      <c r="A15" s="341">
        <v>8</v>
      </c>
      <c r="B15" s="379" t="s">
        <v>82</v>
      </c>
      <c r="C15" s="328">
        <v>0</v>
      </c>
      <c r="D15" s="155">
        <v>0</v>
      </c>
      <c r="E15" s="155">
        <v>0</v>
      </c>
      <c r="F15" s="159">
        <v>298</v>
      </c>
      <c r="G15" s="272">
        <f t="shared" si="0"/>
        <v>298</v>
      </c>
      <c r="H15" s="432">
        <f>G15/G31</f>
        <v>2.3004477381503782E-2</v>
      </c>
    </row>
    <row r="16" spans="1:14" ht="15" customHeight="1">
      <c r="A16" s="341">
        <v>9</v>
      </c>
      <c r="B16" s="379" t="s">
        <v>83</v>
      </c>
      <c r="C16" s="327">
        <v>0</v>
      </c>
      <c r="D16" s="167">
        <v>0</v>
      </c>
      <c r="E16" s="155">
        <v>128</v>
      </c>
      <c r="F16" s="168">
        <f>916+1</f>
        <v>917</v>
      </c>
      <c r="G16" s="272">
        <f t="shared" si="0"/>
        <v>1045</v>
      </c>
      <c r="H16" s="432">
        <f>G16/G31</f>
        <v>8.0670063300910921E-2</v>
      </c>
    </row>
    <row r="17" spans="1:8" ht="15" customHeight="1">
      <c r="A17" s="341">
        <v>10</v>
      </c>
      <c r="B17" s="379" t="s">
        <v>84</v>
      </c>
      <c r="C17" s="327">
        <v>0</v>
      </c>
      <c r="D17" s="167">
        <v>0</v>
      </c>
      <c r="E17" s="168">
        <v>0</v>
      </c>
      <c r="F17" s="168">
        <v>334</v>
      </c>
      <c r="G17" s="271">
        <f t="shared" si="0"/>
        <v>334</v>
      </c>
      <c r="H17" s="432">
        <f>G17/G31</f>
        <v>2.5783541763161957E-2</v>
      </c>
    </row>
    <row r="18" spans="1:8" ht="15" customHeight="1">
      <c r="A18" s="341">
        <v>11</v>
      </c>
      <c r="B18" s="379" t="s">
        <v>85</v>
      </c>
      <c r="C18" s="327">
        <v>0</v>
      </c>
      <c r="D18" s="167">
        <v>0</v>
      </c>
      <c r="E18" s="168">
        <v>0</v>
      </c>
      <c r="F18" s="159">
        <f>568+2</f>
        <v>570</v>
      </c>
      <c r="G18" s="272">
        <f t="shared" si="0"/>
        <v>570</v>
      </c>
      <c r="H18" s="432">
        <f>G18/G31</f>
        <v>4.4001852709587772E-2</v>
      </c>
    </row>
    <row r="19" spans="1:8" ht="15" customHeight="1">
      <c r="A19" s="341">
        <v>12</v>
      </c>
      <c r="B19" s="379" t="s">
        <v>86</v>
      </c>
      <c r="C19" s="327">
        <v>0</v>
      </c>
      <c r="D19" s="167">
        <v>0</v>
      </c>
      <c r="E19" s="168">
        <v>2</v>
      </c>
      <c r="F19" s="168">
        <v>82</v>
      </c>
      <c r="G19" s="271">
        <f t="shared" si="0"/>
        <v>84</v>
      </c>
      <c r="H19" s="432">
        <f>G19/G31</f>
        <v>6.4844835572024084E-3</v>
      </c>
    </row>
    <row r="20" spans="1:8" ht="15" customHeight="1">
      <c r="A20" s="341">
        <v>13</v>
      </c>
      <c r="B20" s="379" t="s">
        <v>87</v>
      </c>
      <c r="C20" s="327">
        <v>0</v>
      </c>
      <c r="D20" s="167">
        <v>0</v>
      </c>
      <c r="E20" s="168">
        <v>0</v>
      </c>
      <c r="F20" s="168">
        <v>694</v>
      </c>
      <c r="G20" s="271">
        <f t="shared" si="0"/>
        <v>694</v>
      </c>
      <c r="H20" s="432">
        <f>G20/G31</f>
        <v>5.3574185579743708E-2</v>
      </c>
    </row>
    <row r="21" spans="1:8" ht="15" customHeight="1">
      <c r="A21" s="341">
        <v>14</v>
      </c>
      <c r="B21" s="379" t="s">
        <v>88</v>
      </c>
      <c r="C21" s="327">
        <v>0</v>
      </c>
      <c r="D21" s="167">
        <v>0</v>
      </c>
      <c r="E21" s="168">
        <v>2</v>
      </c>
      <c r="F21" s="168">
        <v>337</v>
      </c>
      <c r="G21" s="271">
        <f t="shared" si="0"/>
        <v>339</v>
      </c>
      <c r="H21" s="432">
        <f>G21/G31</f>
        <v>2.6169522927281148E-2</v>
      </c>
    </row>
    <row r="22" spans="1:8" ht="15" customHeight="1">
      <c r="A22" s="342">
        <v>15</v>
      </c>
      <c r="B22" s="379" t="s">
        <v>89</v>
      </c>
      <c r="C22" s="327">
        <v>0</v>
      </c>
      <c r="D22" s="167">
        <v>0</v>
      </c>
      <c r="E22" s="168">
        <v>0</v>
      </c>
      <c r="F22" s="168">
        <v>1677</v>
      </c>
      <c r="G22" s="271">
        <f t="shared" si="0"/>
        <v>1677</v>
      </c>
      <c r="H22" s="432">
        <f>G22/G31</f>
        <v>0.12945808244557666</v>
      </c>
    </row>
    <row r="23" spans="1:8" ht="15" customHeight="1">
      <c r="A23" s="341">
        <v>16</v>
      </c>
      <c r="B23" s="379" t="s">
        <v>90</v>
      </c>
      <c r="C23" s="327">
        <v>0</v>
      </c>
      <c r="D23" s="167">
        <v>0</v>
      </c>
      <c r="E23" s="168">
        <v>1</v>
      </c>
      <c r="F23" s="168">
        <f>2560+1</f>
        <v>2561</v>
      </c>
      <c r="G23" s="272">
        <f t="shared" si="0"/>
        <v>2562</v>
      </c>
      <c r="H23" s="432">
        <f>G23/G31</f>
        <v>0.19777674849467347</v>
      </c>
    </row>
    <row r="24" spans="1:8" ht="23.25" customHeight="1">
      <c r="A24" s="342">
        <v>17</v>
      </c>
      <c r="B24" s="379" t="s">
        <v>91</v>
      </c>
      <c r="C24" s="327">
        <v>0</v>
      </c>
      <c r="D24" s="167">
        <v>0</v>
      </c>
      <c r="E24" s="168">
        <v>0</v>
      </c>
      <c r="F24" s="168">
        <v>268</v>
      </c>
      <c r="G24" s="271">
        <f t="shared" si="0"/>
        <v>268</v>
      </c>
      <c r="H24" s="432">
        <f>G24/G31</f>
        <v>2.0688590396788636E-2</v>
      </c>
    </row>
    <row r="25" spans="1:8" ht="15" customHeight="1">
      <c r="A25" s="341">
        <v>18</v>
      </c>
      <c r="B25" s="379" t="s">
        <v>92</v>
      </c>
      <c r="C25" s="327">
        <v>0</v>
      </c>
      <c r="D25" s="167">
        <v>0</v>
      </c>
      <c r="E25" s="168">
        <v>0</v>
      </c>
      <c r="F25" s="168">
        <v>215</v>
      </c>
      <c r="G25" s="271">
        <f t="shared" si="0"/>
        <v>215</v>
      </c>
      <c r="H25" s="432">
        <f>G25/G31</f>
        <v>1.6597190057125212E-2</v>
      </c>
    </row>
    <row r="26" spans="1:8" ht="15" customHeight="1">
      <c r="A26" s="341">
        <v>19</v>
      </c>
      <c r="B26" s="379" t="s">
        <v>93</v>
      </c>
      <c r="C26" s="327">
        <v>0</v>
      </c>
      <c r="D26" s="167">
        <v>0</v>
      </c>
      <c r="E26" s="168">
        <v>1</v>
      </c>
      <c r="F26" s="168">
        <v>420</v>
      </c>
      <c r="G26" s="271">
        <f t="shared" si="0"/>
        <v>421</v>
      </c>
      <c r="H26" s="432">
        <f>G26/G31</f>
        <v>3.249961401883588E-2</v>
      </c>
    </row>
    <row r="27" spans="1:8" ht="35.25" customHeight="1">
      <c r="A27" s="342">
        <v>20</v>
      </c>
      <c r="B27" s="379" t="s">
        <v>94</v>
      </c>
      <c r="C27" s="327">
        <v>0</v>
      </c>
      <c r="D27" s="167">
        <v>0</v>
      </c>
      <c r="E27" s="168">
        <v>0</v>
      </c>
      <c r="F27" s="168">
        <v>14</v>
      </c>
      <c r="G27" s="274">
        <f t="shared" si="0"/>
        <v>14</v>
      </c>
      <c r="H27" s="432">
        <f>G27/G31</f>
        <v>1.0807472595337347E-3</v>
      </c>
    </row>
    <row r="28" spans="1:8" ht="15" customHeight="1">
      <c r="A28" s="341">
        <v>21</v>
      </c>
      <c r="B28" s="379" t="s">
        <v>95</v>
      </c>
      <c r="C28" s="327">
        <v>0</v>
      </c>
      <c r="D28" s="167">
        <v>0</v>
      </c>
      <c r="E28" s="168">
        <v>0</v>
      </c>
      <c r="F28" s="168">
        <f>19+1</f>
        <v>20</v>
      </c>
      <c r="G28" s="271">
        <f t="shared" si="0"/>
        <v>20</v>
      </c>
      <c r="H28" s="432">
        <f>G28/G31</f>
        <v>1.5439246564767639E-3</v>
      </c>
    </row>
    <row r="29" spans="1:8" ht="15" customHeight="1">
      <c r="A29" s="341">
        <v>22</v>
      </c>
      <c r="B29" s="334" t="s">
        <v>96</v>
      </c>
      <c r="C29" s="327">
        <v>0</v>
      </c>
      <c r="D29" s="167">
        <v>0</v>
      </c>
      <c r="E29" s="168">
        <v>0</v>
      </c>
      <c r="F29" s="168">
        <f>864+11</f>
        <v>875</v>
      </c>
      <c r="G29" s="271">
        <f t="shared" si="0"/>
        <v>875</v>
      </c>
      <c r="H29" s="432">
        <f>G29/G31</f>
        <v>6.7546703720858428E-2</v>
      </c>
    </row>
    <row r="30" spans="1:8" ht="15" customHeight="1" thickBot="1">
      <c r="A30" s="389">
        <v>23</v>
      </c>
      <c r="B30" s="335" t="s">
        <v>97</v>
      </c>
      <c r="C30" s="329">
        <v>0</v>
      </c>
      <c r="D30" s="171">
        <v>0</v>
      </c>
      <c r="E30" s="172">
        <v>0</v>
      </c>
      <c r="F30" s="172">
        <v>0</v>
      </c>
      <c r="G30" s="274">
        <f t="shared" si="0"/>
        <v>0</v>
      </c>
      <c r="H30" s="433">
        <f>G30/G31</f>
        <v>0</v>
      </c>
    </row>
    <row r="31" spans="1:8" ht="15" customHeight="1" thickBot="1">
      <c r="A31" s="384"/>
      <c r="B31" s="357" t="s">
        <v>42</v>
      </c>
      <c r="C31" s="330">
        <f>SUM(C8:C30)</f>
        <v>0</v>
      </c>
      <c r="D31" s="173">
        <f t="shared" ref="D31:H31" si="1">SUM(D8:D30)</f>
        <v>0</v>
      </c>
      <c r="E31" s="173">
        <f t="shared" si="1"/>
        <v>145</v>
      </c>
      <c r="F31" s="173">
        <f t="shared" si="1"/>
        <v>12809</v>
      </c>
      <c r="G31" s="174">
        <f t="shared" si="1"/>
        <v>12954</v>
      </c>
      <c r="H31" s="349">
        <f t="shared" si="1"/>
        <v>1</v>
      </c>
    </row>
    <row r="32" spans="1:8">
      <c r="A32" s="181"/>
      <c r="B32" s="182"/>
      <c r="C32" s="183"/>
      <c r="D32" s="183"/>
      <c r="E32" s="183"/>
      <c r="F32" s="183"/>
      <c r="G32" s="183"/>
    </row>
    <row r="33" spans="1:7">
      <c r="A33" s="437" t="s">
        <v>136</v>
      </c>
      <c r="B33" s="90"/>
      <c r="E33" s="1"/>
      <c r="F33" s="316" t="s">
        <v>45</v>
      </c>
      <c r="G33" s="1"/>
    </row>
    <row r="34" spans="1:7">
      <c r="A34" s="645">
        <v>43396</v>
      </c>
      <c r="B34" s="644"/>
      <c r="E34" s="1"/>
      <c r="F34" s="185" t="s">
        <v>46</v>
      </c>
      <c r="G34" s="1"/>
    </row>
  </sheetData>
  <mergeCells count="9">
    <mergeCell ref="H6:H7"/>
    <mergeCell ref="A34:B34"/>
    <mergeCell ref="H3:N3"/>
    <mergeCell ref="A4:C4"/>
    <mergeCell ref="C6:D6"/>
    <mergeCell ref="E6:F6"/>
    <mergeCell ref="G6:G7"/>
    <mergeCell ref="A3:G3"/>
    <mergeCell ref="C5:H5"/>
  </mergeCells>
  <pageMargins left="0.11811023622047245" right="0.11811023622047245" top="0.35433070866141736" bottom="0.15748031496062992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topLeftCell="A16" workbookViewId="0">
      <selection activeCell="B39" sqref="B39"/>
    </sheetView>
  </sheetViews>
  <sheetFormatPr defaultRowHeight="12.75"/>
  <cols>
    <col min="1" max="1" width="5.42578125" customWidth="1"/>
    <col min="2" max="2" width="60.85546875" customWidth="1"/>
    <col min="3" max="7" width="12.7109375" customWidth="1"/>
    <col min="8" max="8" width="12.85546875" customWidth="1"/>
  </cols>
  <sheetData>
    <row r="1" spans="1:14">
      <c r="A1" s="318" t="s">
        <v>111</v>
      </c>
      <c r="B1" s="39"/>
    </row>
    <row r="2" spans="1:14" ht="26.25" customHeight="1">
      <c r="A2" s="629" t="s">
        <v>144</v>
      </c>
      <c r="B2" s="629"/>
      <c r="C2" s="629"/>
      <c r="D2" s="629"/>
      <c r="E2" s="629"/>
      <c r="F2" s="629"/>
      <c r="G2" s="629"/>
      <c r="H2" s="646"/>
      <c r="I2" s="646"/>
      <c r="J2" s="646"/>
      <c r="K2" s="646"/>
      <c r="L2" s="646"/>
      <c r="M2" s="646"/>
      <c r="N2" s="646"/>
    </row>
    <row r="3" spans="1:14" ht="11.25" customHeight="1" thickBot="1">
      <c r="A3" s="628"/>
      <c r="B3" s="628"/>
      <c r="C3" s="628"/>
    </row>
    <row r="4" spans="1:14" ht="14.25" customHeight="1">
      <c r="A4" s="338"/>
      <c r="B4" s="331"/>
      <c r="C4" s="633" t="s">
        <v>98</v>
      </c>
      <c r="D4" s="633"/>
      <c r="E4" s="633"/>
      <c r="F4" s="633"/>
      <c r="G4" s="633"/>
      <c r="H4" s="634"/>
    </row>
    <row r="5" spans="1:14" ht="13.5" customHeight="1">
      <c r="A5" s="339" t="s">
        <v>18</v>
      </c>
      <c r="B5" s="332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4" ht="24" customHeight="1" thickBot="1">
      <c r="A6" s="333"/>
      <c r="B6" s="333"/>
      <c r="C6" s="322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4" ht="14.25" customHeight="1">
      <c r="A7" s="340">
        <v>1</v>
      </c>
      <c r="B7" s="388" t="s">
        <v>75</v>
      </c>
      <c r="C7" s="326">
        <v>0</v>
      </c>
      <c r="D7" s="207">
        <v>0</v>
      </c>
      <c r="E7" s="226">
        <v>0</v>
      </c>
      <c r="F7" s="226">
        <v>87</v>
      </c>
      <c r="G7" s="205">
        <v>87</v>
      </c>
      <c r="H7" s="345">
        <v>6.7473243369008838E-3</v>
      </c>
    </row>
    <row r="8" spans="1:14" ht="14.25" customHeight="1">
      <c r="A8" s="341">
        <v>2</v>
      </c>
      <c r="B8" s="379" t="s">
        <v>76</v>
      </c>
      <c r="C8" s="327">
        <v>0</v>
      </c>
      <c r="D8" s="167">
        <v>0</v>
      </c>
      <c r="E8" s="168">
        <v>0</v>
      </c>
      <c r="F8" s="168">
        <v>15</v>
      </c>
      <c r="G8" s="271">
        <v>15</v>
      </c>
      <c r="H8" s="278">
        <v>1.1633317822242904E-3</v>
      </c>
    </row>
    <row r="9" spans="1:14" ht="12.75" customHeight="1">
      <c r="A9" s="341">
        <v>3</v>
      </c>
      <c r="B9" s="379" t="s">
        <v>77</v>
      </c>
      <c r="C9" s="327">
        <v>7</v>
      </c>
      <c r="D9" s="167">
        <v>0</v>
      </c>
      <c r="E9" s="168">
        <v>1</v>
      </c>
      <c r="F9" s="168">
        <v>771</v>
      </c>
      <c r="G9" s="271">
        <v>779</v>
      </c>
      <c r="H9" s="278">
        <v>6.0415697223514815E-2</v>
      </c>
    </row>
    <row r="10" spans="1:14" ht="15" customHeight="1">
      <c r="A10" s="341">
        <v>4</v>
      </c>
      <c r="B10" s="379" t="s">
        <v>78</v>
      </c>
      <c r="C10" s="328">
        <v>0</v>
      </c>
      <c r="D10" s="169">
        <v>0</v>
      </c>
      <c r="E10" s="170">
        <v>0</v>
      </c>
      <c r="F10" s="159">
        <v>5</v>
      </c>
      <c r="G10" s="272">
        <v>5</v>
      </c>
      <c r="H10" s="278">
        <v>3.8777726074143014E-4</v>
      </c>
    </row>
    <row r="11" spans="1:14" ht="24" customHeight="1">
      <c r="A11" s="341">
        <v>5</v>
      </c>
      <c r="B11" s="379" t="s">
        <v>79</v>
      </c>
      <c r="C11" s="327">
        <v>0</v>
      </c>
      <c r="D11" s="167">
        <v>0</v>
      </c>
      <c r="E11" s="168">
        <v>0</v>
      </c>
      <c r="F11" s="168">
        <v>10</v>
      </c>
      <c r="G11" s="272">
        <v>10</v>
      </c>
      <c r="H11" s="278">
        <v>7.7555452148286028E-4</v>
      </c>
    </row>
    <row r="12" spans="1:14" ht="12.75" customHeight="1">
      <c r="A12" s="341">
        <v>6</v>
      </c>
      <c r="B12" s="380" t="s">
        <v>80</v>
      </c>
      <c r="C12" s="328">
        <v>0</v>
      </c>
      <c r="D12" s="155">
        <v>0</v>
      </c>
      <c r="E12" s="159">
        <v>3</v>
      </c>
      <c r="F12" s="159">
        <v>681</v>
      </c>
      <c r="G12" s="272">
        <v>684</v>
      </c>
      <c r="H12" s="278">
        <v>5.3047929269427641E-2</v>
      </c>
    </row>
    <row r="13" spans="1:14" ht="24" customHeight="1">
      <c r="A13" s="341">
        <v>7</v>
      </c>
      <c r="B13" s="379" t="s">
        <v>81</v>
      </c>
      <c r="C13" s="328">
        <v>0</v>
      </c>
      <c r="D13" s="155">
        <v>0</v>
      </c>
      <c r="E13" s="159">
        <v>9</v>
      </c>
      <c r="F13" s="159">
        <v>2110</v>
      </c>
      <c r="G13" s="272">
        <v>2119</v>
      </c>
      <c r="H13" s="278">
        <v>0.16434000310221808</v>
      </c>
    </row>
    <row r="14" spans="1:14" ht="14.25" customHeight="1">
      <c r="A14" s="341">
        <v>8</v>
      </c>
      <c r="B14" s="379" t="s">
        <v>82</v>
      </c>
      <c r="C14" s="328">
        <v>0</v>
      </c>
      <c r="D14" s="155">
        <v>0</v>
      </c>
      <c r="E14" s="155">
        <v>0</v>
      </c>
      <c r="F14" s="159">
        <v>307</v>
      </c>
      <c r="G14" s="272">
        <v>307</v>
      </c>
      <c r="H14" s="278">
        <v>2.3809523809523808E-2</v>
      </c>
    </row>
    <row r="15" spans="1:14" ht="24" customHeight="1">
      <c r="A15" s="341">
        <v>9</v>
      </c>
      <c r="B15" s="379" t="s">
        <v>83</v>
      </c>
      <c r="C15" s="327">
        <v>0</v>
      </c>
      <c r="D15" s="167">
        <v>0</v>
      </c>
      <c r="E15" s="155">
        <v>153</v>
      </c>
      <c r="F15" s="168">
        <v>942</v>
      </c>
      <c r="G15" s="272">
        <v>1095</v>
      </c>
      <c r="H15" s="278">
        <v>8.4923220102373201E-2</v>
      </c>
    </row>
    <row r="16" spans="1:14" ht="15" customHeight="1">
      <c r="A16" s="341">
        <v>10</v>
      </c>
      <c r="B16" s="379" t="s">
        <v>84</v>
      </c>
      <c r="C16" s="327">
        <v>0</v>
      </c>
      <c r="D16" s="167">
        <v>0</v>
      </c>
      <c r="E16" s="168">
        <v>0</v>
      </c>
      <c r="F16" s="168">
        <v>318</v>
      </c>
      <c r="G16" s="271">
        <v>318</v>
      </c>
      <c r="H16" s="278">
        <v>2.4662633783154957E-2</v>
      </c>
    </row>
    <row r="17" spans="1:8" ht="15" customHeight="1">
      <c r="A17" s="341">
        <v>11</v>
      </c>
      <c r="B17" s="379" t="s">
        <v>85</v>
      </c>
      <c r="C17" s="327">
        <v>0</v>
      </c>
      <c r="D17" s="167">
        <v>0</v>
      </c>
      <c r="E17" s="168">
        <v>0</v>
      </c>
      <c r="F17" s="159">
        <v>896</v>
      </c>
      <c r="G17" s="272">
        <v>896</v>
      </c>
      <c r="H17" s="278">
        <v>6.9489685124864281E-2</v>
      </c>
    </row>
    <row r="18" spans="1:8" ht="15" customHeight="1">
      <c r="A18" s="341">
        <v>12</v>
      </c>
      <c r="B18" s="379" t="s">
        <v>86</v>
      </c>
      <c r="C18" s="327">
        <v>0</v>
      </c>
      <c r="D18" s="167">
        <v>0</v>
      </c>
      <c r="E18" s="168">
        <v>1</v>
      </c>
      <c r="F18" s="168">
        <v>94</v>
      </c>
      <c r="G18" s="271">
        <v>95</v>
      </c>
      <c r="H18" s="278">
        <v>7.367767954087172E-3</v>
      </c>
    </row>
    <row r="19" spans="1:8" ht="15" customHeight="1">
      <c r="A19" s="341">
        <v>13</v>
      </c>
      <c r="B19" s="379" t="s">
        <v>87</v>
      </c>
      <c r="C19" s="327">
        <v>0</v>
      </c>
      <c r="D19" s="167">
        <v>0</v>
      </c>
      <c r="E19" s="168">
        <v>0</v>
      </c>
      <c r="F19" s="168">
        <v>708</v>
      </c>
      <c r="G19" s="271">
        <v>708</v>
      </c>
      <c r="H19" s="278">
        <v>5.4909260120986507E-2</v>
      </c>
    </row>
    <row r="20" spans="1:8" ht="14.25" customHeight="1">
      <c r="A20" s="341">
        <v>14</v>
      </c>
      <c r="B20" s="379" t="s">
        <v>88</v>
      </c>
      <c r="C20" s="327">
        <v>0</v>
      </c>
      <c r="D20" s="167">
        <v>0</v>
      </c>
      <c r="E20" s="168">
        <v>2</v>
      </c>
      <c r="F20" s="168">
        <v>347</v>
      </c>
      <c r="G20" s="271">
        <v>349</v>
      </c>
      <c r="H20" s="278">
        <v>2.7066852799751823E-2</v>
      </c>
    </row>
    <row r="21" spans="1:8" ht="13.5" customHeight="1">
      <c r="A21" s="342">
        <v>15</v>
      </c>
      <c r="B21" s="379" t="s">
        <v>89</v>
      </c>
      <c r="C21" s="327">
        <v>0</v>
      </c>
      <c r="D21" s="167">
        <v>0</v>
      </c>
      <c r="E21" s="168">
        <v>0</v>
      </c>
      <c r="F21" s="168">
        <v>1608</v>
      </c>
      <c r="G21" s="271">
        <v>1608</v>
      </c>
      <c r="H21" s="278">
        <v>0.12470916705444393</v>
      </c>
    </row>
    <row r="22" spans="1:8" ht="15" customHeight="1">
      <c r="A22" s="341">
        <v>16</v>
      </c>
      <c r="B22" s="379" t="s">
        <v>90</v>
      </c>
      <c r="C22" s="327">
        <v>0</v>
      </c>
      <c r="D22" s="167">
        <v>0</v>
      </c>
      <c r="E22" s="168">
        <v>1</v>
      </c>
      <c r="F22" s="168">
        <v>2032</v>
      </c>
      <c r="G22" s="272">
        <v>2033</v>
      </c>
      <c r="H22" s="278">
        <v>0.15767023421746548</v>
      </c>
    </row>
    <row r="23" spans="1:8" ht="24" customHeight="1">
      <c r="A23" s="342">
        <v>17</v>
      </c>
      <c r="B23" s="379" t="s">
        <v>91</v>
      </c>
      <c r="C23" s="327">
        <v>0</v>
      </c>
      <c r="D23" s="167">
        <v>0</v>
      </c>
      <c r="E23" s="168">
        <v>0</v>
      </c>
      <c r="F23" s="168">
        <v>259</v>
      </c>
      <c r="G23" s="271">
        <v>259</v>
      </c>
      <c r="H23" s="278">
        <v>2.0086862106406079E-2</v>
      </c>
    </row>
    <row r="24" spans="1:8" ht="17.25" customHeight="1">
      <c r="A24" s="341">
        <v>18</v>
      </c>
      <c r="B24" s="379" t="s">
        <v>92</v>
      </c>
      <c r="C24" s="327">
        <v>0</v>
      </c>
      <c r="D24" s="167">
        <v>0</v>
      </c>
      <c r="E24" s="168">
        <v>0</v>
      </c>
      <c r="F24" s="168">
        <v>195</v>
      </c>
      <c r="G24" s="271">
        <v>195</v>
      </c>
      <c r="H24" s="278">
        <v>1.5123313168915775E-2</v>
      </c>
    </row>
    <row r="25" spans="1:8" ht="15.75" customHeight="1">
      <c r="A25" s="341">
        <v>19</v>
      </c>
      <c r="B25" s="379" t="s">
        <v>93</v>
      </c>
      <c r="C25" s="327">
        <v>0</v>
      </c>
      <c r="D25" s="167">
        <v>0</v>
      </c>
      <c r="E25" s="168">
        <v>0</v>
      </c>
      <c r="F25" s="168">
        <v>397</v>
      </c>
      <c r="G25" s="271">
        <v>397</v>
      </c>
      <c r="H25" s="278">
        <v>3.0789514502869552E-2</v>
      </c>
    </row>
    <row r="26" spans="1:8" ht="24" customHeight="1">
      <c r="A26" s="342">
        <v>20</v>
      </c>
      <c r="B26" s="379" t="s">
        <v>94</v>
      </c>
      <c r="C26" s="327">
        <v>0</v>
      </c>
      <c r="D26" s="167">
        <v>0</v>
      </c>
      <c r="E26" s="168">
        <v>0</v>
      </c>
      <c r="F26" s="168">
        <v>14</v>
      </c>
      <c r="G26" s="274">
        <v>14</v>
      </c>
      <c r="H26" s="278">
        <v>1.0857763300760044E-3</v>
      </c>
    </row>
    <row r="27" spans="1:8" ht="16.5" customHeight="1">
      <c r="A27" s="341">
        <v>21</v>
      </c>
      <c r="B27" s="379" t="s">
        <v>95</v>
      </c>
      <c r="C27" s="327">
        <v>0</v>
      </c>
      <c r="D27" s="167">
        <v>0</v>
      </c>
      <c r="E27" s="168">
        <v>0</v>
      </c>
      <c r="F27" s="168">
        <v>19</v>
      </c>
      <c r="G27" s="271">
        <v>19</v>
      </c>
      <c r="H27" s="278">
        <v>1.4735535908174345E-3</v>
      </c>
    </row>
    <row r="28" spans="1:8" ht="14.25" customHeight="1">
      <c r="A28" s="341">
        <v>22</v>
      </c>
      <c r="B28" s="334" t="s">
        <v>96</v>
      </c>
      <c r="C28" s="327">
        <v>0</v>
      </c>
      <c r="D28" s="167">
        <v>0</v>
      </c>
      <c r="E28" s="168">
        <v>0</v>
      </c>
      <c r="F28" s="168">
        <v>902</v>
      </c>
      <c r="G28" s="271">
        <v>902</v>
      </c>
      <c r="H28" s="278">
        <v>6.9955017837753999E-2</v>
      </c>
    </row>
    <row r="29" spans="1:8" ht="15" customHeight="1" thickBot="1">
      <c r="A29" s="389">
        <v>23</v>
      </c>
      <c r="B29" s="335" t="s">
        <v>97</v>
      </c>
      <c r="C29" s="329">
        <v>0</v>
      </c>
      <c r="D29" s="171">
        <v>0</v>
      </c>
      <c r="E29" s="172">
        <v>0</v>
      </c>
      <c r="F29" s="172">
        <v>0</v>
      </c>
      <c r="G29" s="274">
        <v>0</v>
      </c>
      <c r="H29" s="350">
        <v>0</v>
      </c>
    </row>
    <row r="30" spans="1:8" ht="24" customHeight="1" thickBot="1">
      <c r="A30" s="384"/>
      <c r="B30" s="357" t="s">
        <v>42</v>
      </c>
      <c r="C30" s="330">
        <v>7</v>
      </c>
      <c r="D30" s="173">
        <v>0</v>
      </c>
      <c r="E30" s="173">
        <v>170</v>
      </c>
      <c r="F30" s="173">
        <v>12717</v>
      </c>
      <c r="G30" s="174">
        <v>12894</v>
      </c>
      <c r="H30" s="351">
        <v>1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437" t="s">
        <v>136</v>
      </c>
      <c r="B32" s="90"/>
      <c r="E32" s="1"/>
      <c r="F32" s="316" t="s">
        <v>45</v>
      </c>
      <c r="G32" s="1"/>
    </row>
    <row r="33" spans="1:7">
      <c r="A33" s="644">
        <v>43423</v>
      </c>
      <c r="B33" s="644"/>
      <c r="E33" s="1"/>
      <c r="F33" s="185" t="s">
        <v>46</v>
      </c>
      <c r="G33" s="1"/>
    </row>
  </sheetData>
  <mergeCells count="9">
    <mergeCell ref="H5:H6"/>
    <mergeCell ref="C4:H4"/>
    <mergeCell ref="A33:B33"/>
    <mergeCell ref="H2:N2"/>
    <mergeCell ref="A3:C3"/>
    <mergeCell ref="C5:D5"/>
    <mergeCell ref="E5:F5"/>
    <mergeCell ref="G5:G6"/>
    <mergeCell ref="A2:G2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topLeftCell="A13" workbookViewId="0">
      <selection activeCell="B43" sqref="B43"/>
    </sheetView>
  </sheetViews>
  <sheetFormatPr defaultRowHeight="12.75"/>
  <cols>
    <col min="1" max="1" width="5.42578125" customWidth="1"/>
    <col min="2" max="2" width="53.28515625" customWidth="1"/>
    <col min="3" max="7" width="12.7109375" customWidth="1"/>
    <col min="8" max="8" width="11.140625" customWidth="1"/>
  </cols>
  <sheetData>
    <row r="1" spans="1:14">
      <c r="A1" s="318" t="s">
        <v>112</v>
      </c>
      <c r="B1" s="39"/>
    </row>
    <row r="2" spans="1:14" ht="30.75" customHeight="1">
      <c r="A2" s="629" t="s">
        <v>145</v>
      </c>
      <c r="B2" s="629"/>
      <c r="C2" s="629"/>
      <c r="D2" s="629"/>
      <c r="E2" s="629"/>
      <c r="F2" s="629"/>
      <c r="G2" s="629"/>
      <c r="H2" s="646"/>
      <c r="I2" s="646"/>
      <c r="J2" s="646"/>
      <c r="K2" s="646"/>
      <c r="L2" s="646"/>
      <c r="M2" s="646"/>
      <c r="N2" s="646"/>
    </row>
    <row r="3" spans="1:14" ht="11.25" customHeight="1" thickBot="1">
      <c r="A3" s="628"/>
      <c r="B3" s="628"/>
      <c r="C3" s="628"/>
    </row>
    <row r="4" spans="1:14" ht="14.25" customHeight="1">
      <c r="A4" s="338"/>
      <c r="B4" s="331"/>
      <c r="C4" s="633" t="s">
        <v>98</v>
      </c>
      <c r="D4" s="633"/>
      <c r="E4" s="633"/>
      <c r="F4" s="633"/>
      <c r="G4" s="633"/>
      <c r="H4" s="634"/>
    </row>
    <row r="5" spans="1:14" ht="13.5" customHeight="1">
      <c r="A5" s="339" t="s">
        <v>18</v>
      </c>
      <c r="B5" s="390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4" ht="24" customHeight="1" thickBot="1">
      <c r="A6" s="333"/>
      <c r="B6" s="391"/>
      <c r="C6" s="322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4" ht="14.25" customHeight="1">
      <c r="A7" s="340">
        <v>1</v>
      </c>
      <c r="B7" s="392" t="s">
        <v>75</v>
      </c>
      <c r="C7" s="326">
        <v>0</v>
      </c>
      <c r="D7" s="207">
        <v>0</v>
      </c>
      <c r="E7" s="226">
        <v>0</v>
      </c>
      <c r="F7" s="226">
        <v>85</v>
      </c>
      <c r="G7" s="207">
        <v>85</v>
      </c>
      <c r="H7" s="345">
        <v>8.0385852090032149E-3</v>
      </c>
    </row>
    <row r="8" spans="1:14" ht="14.25" customHeight="1">
      <c r="A8" s="341">
        <v>2</v>
      </c>
      <c r="B8" s="393" t="s">
        <v>76</v>
      </c>
      <c r="C8" s="327">
        <v>0</v>
      </c>
      <c r="D8" s="167">
        <v>0</v>
      </c>
      <c r="E8" s="168">
        <v>0</v>
      </c>
      <c r="F8" s="168">
        <v>19</v>
      </c>
      <c r="G8" s="167">
        <v>19</v>
      </c>
      <c r="H8" s="278">
        <v>1.796860223188954E-3</v>
      </c>
    </row>
    <row r="9" spans="1:14" ht="12.75" customHeight="1">
      <c r="A9" s="341">
        <v>3</v>
      </c>
      <c r="B9" s="393" t="s">
        <v>77</v>
      </c>
      <c r="C9" s="327">
        <v>14</v>
      </c>
      <c r="D9" s="167">
        <v>0</v>
      </c>
      <c r="E9" s="168">
        <v>1</v>
      </c>
      <c r="F9" s="168">
        <v>825</v>
      </c>
      <c r="G9" s="167">
        <v>840</v>
      </c>
      <c r="H9" s="278">
        <v>7.9440136183090593E-2</v>
      </c>
    </row>
    <row r="10" spans="1:14" ht="15" customHeight="1">
      <c r="A10" s="341">
        <v>4</v>
      </c>
      <c r="B10" s="393" t="s">
        <v>78</v>
      </c>
      <c r="C10" s="328">
        <v>0</v>
      </c>
      <c r="D10" s="169">
        <v>0</v>
      </c>
      <c r="E10" s="170">
        <v>0</v>
      </c>
      <c r="F10" s="159">
        <v>3</v>
      </c>
      <c r="G10" s="155">
        <v>3</v>
      </c>
      <c r="H10" s="278">
        <v>2.8371477208246644E-4</v>
      </c>
    </row>
    <row r="11" spans="1:14" ht="24" customHeight="1">
      <c r="A11" s="341">
        <v>5</v>
      </c>
      <c r="B11" s="393" t="s">
        <v>79</v>
      </c>
      <c r="C11" s="327">
        <v>0</v>
      </c>
      <c r="D11" s="167">
        <v>0</v>
      </c>
      <c r="E11" s="168">
        <v>0</v>
      </c>
      <c r="F11" s="168">
        <v>9</v>
      </c>
      <c r="G11" s="155">
        <v>9</v>
      </c>
      <c r="H11" s="278">
        <v>8.5114431624739933E-4</v>
      </c>
    </row>
    <row r="12" spans="1:14" ht="12.75" customHeight="1">
      <c r="A12" s="341">
        <v>6</v>
      </c>
      <c r="B12" s="394" t="s">
        <v>80</v>
      </c>
      <c r="C12" s="328">
        <v>0</v>
      </c>
      <c r="D12" s="155">
        <v>0</v>
      </c>
      <c r="E12" s="159">
        <v>1</v>
      </c>
      <c r="F12" s="159">
        <v>672</v>
      </c>
      <c r="G12" s="155">
        <v>673</v>
      </c>
      <c r="H12" s="278">
        <v>6.3646680537166642E-2</v>
      </c>
    </row>
    <row r="13" spans="1:14" ht="24" customHeight="1">
      <c r="A13" s="341">
        <v>7</v>
      </c>
      <c r="B13" s="393" t="s">
        <v>81</v>
      </c>
      <c r="C13" s="328">
        <v>0</v>
      </c>
      <c r="D13" s="155">
        <v>0</v>
      </c>
      <c r="E13" s="159">
        <v>7</v>
      </c>
      <c r="F13" s="159">
        <v>2232</v>
      </c>
      <c r="G13" s="155">
        <v>2239</v>
      </c>
      <c r="H13" s="278">
        <v>0.21174579156421411</v>
      </c>
    </row>
    <row r="14" spans="1:14" ht="14.25" customHeight="1">
      <c r="A14" s="341">
        <v>8</v>
      </c>
      <c r="B14" s="393" t="s">
        <v>82</v>
      </c>
      <c r="C14" s="328">
        <v>0</v>
      </c>
      <c r="D14" s="155">
        <v>0</v>
      </c>
      <c r="E14" s="155">
        <v>0</v>
      </c>
      <c r="F14" s="159">
        <v>330</v>
      </c>
      <c r="G14" s="155">
        <v>330</v>
      </c>
      <c r="H14" s="278">
        <v>3.1208624929071307E-2</v>
      </c>
    </row>
    <row r="15" spans="1:14" ht="24" customHeight="1">
      <c r="A15" s="341">
        <v>9</v>
      </c>
      <c r="B15" s="393" t="s">
        <v>83</v>
      </c>
      <c r="C15" s="327">
        <v>0</v>
      </c>
      <c r="D15" s="167">
        <v>0</v>
      </c>
      <c r="E15" s="155">
        <v>356</v>
      </c>
      <c r="F15" s="168">
        <v>1029</v>
      </c>
      <c r="G15" s="155">
        <v>1385</v>
      </c>
      <c r="H15" s="278">
        <v>0.13098165311140533</v>
      </c>
    </row>
    <row r="16" spans="1:14" ht="15" customHeight="1">
      <c r="A16" s="341">
        <v>10</v>
      </c>
      <c r="B16" s="393" t="s">
        <v>84</v>
      </c>
      <c r="C16" s="327">
        <v>0</v>
      </c>
      <c r="D16" s="167">
        <v>0</v>
      </c>
      <c r="E16" s="168">
        <v>0</v>
      </c>
      <c r="F16" s="168">
        <v>280</v>
      </c>
      <c r="G16" s="167">
        <v>280</v>
      </c>
      <c r="H16" s="278">
        <v>2.6480045394363532E-2</v>
      </c>
    </row>
    <row r="17" spans="1:8" ht="15" customHeight="1">
      <c r="A17" s="341">
        <v>11</v>
      </c>
      <c r="B17" s="393" t="s">
        <v>85</v>
      </c>
      <c r="C17" s="327">
        <v>0</v>
      </c>
      <c r="D17" s="167">
        <v>0</v>
      </c>
      <c r="E17" s="168">
        <v>0</v>
      </c>
      <c r="F17" s="159">
        <v>1017</v>
      </c>
      <c r="G17" s="155">
        <v>1017</v>
      </c>
      <c r="H17" s="278">
        <v>9.6179307735956121E-2</v>
      </c>
    </row>
    <row r="18" spans="1:8" ht="15" customHeight="1">
      <c r="A18" s="341">
        <v>12</v>
      </c>
      <c r="B18" s="393" t="s">
        <v>86</v>
      </c>
      <c r="C18" s="327">
        <v>0</v>
      </c>
      <c r="D18" s="167">
        <v>0</v>
      </c>
      <c r="E18" s="168">
        <v>2</v>
      </c>
      <c r="F18" s="168">
        <v>98</v>
      </c>
      <c r="G18" s="167">
        <v>100</v>
      </c>
      <c r="H18" s="278">
        <v>9.4571590694155477E-3</v>
      </c>
    </row>
    <row r="19" spans="1:8" ht="15" customHeight="1">
      <c r="A19" s="341">
        <v>13</v>
      </c>
      <c r="B19" s="393" t="s">
        <v>87</v>
      </c>
      <c r="C19" s="327">
        <v>0</v>
      </c>
      <c r="D19" s="167">
        <v>0</v>
      </c>
      <c r="E19" s="168">
        <v>0</v>
      </c>
      <c r="F19" s="168">
        <v>716</v>
      </c>
      <c r="G19" s="167">
        <v>716</v>
      </c>
      <c r="H19" s="278">
        <v>6.7713258937015325E-2</v>
      </c>
    </row>
    <row r="20" spans="1:8" ht="14.25" customHeight="1">
      <c r="A20" s="341">
        <v>14</v>
      </c>
      <c r="B20" s="393" t="s">
        <v>88</v>
      </c>
      <c r="C20" s="327">
        <v>0</v>
      </c>
      <c r="D20" s="167">
        <v>0</v>
      </c>
      <c r="E20" s="168">
        <v>2</v>
      </c>
      <c r="F20" s="168">
        <v>355</v>
      </c>
      <c r="G20" s="167">
        <v>357</v>
      </c>
      <c r="H20" s="278">
        <v>3.3762057877813507E-2</v>
      </c>
    </row>
    <row r="21" spans="1:8" ht="13.5" customHeight="1">
      <c r="A21" s="342">
        <v>15</v>
      </c>
      <c r="B21" s="393" t="s">
        <v>89</v>
      </c>
      <c r="C21" s="327">
        <v>0</v>
      </c>
      <c r="D21" s="167">
        <v>0</v>
      </c>
      <c r="E21" s="168">
        <v>0</v>
      </c>
      <c r="F21" s="168">
        <v>484</v>
      </c>
      <c r="G21" s="167">
        <v>484</v>
      </c>
      <c r="H21" s="278">
        <v>4.5772649895971247E-2</v>
      </c>
    </row>
    <row r="22" spans="1:8" ht="15" customHeight="1">
      <c r="A22" s="341">
        <v>16</v>
      </c>
      <c r="B22" s="393" t="s">
        <v>90</v>
      </c>
      <c r="C22" s="327">
        <v>0</v>
      </c>
      <c r="D22" s="167">
        <v>0</v>
      </c>
      <c r="E22" s="168">
        <v>0</v>
      </c>
      <c r="F22" s="168">
        <v>502</v>
      </c>
      <c r="G22" s="155">
        <v>502</v>
      </c>
      <c r="H22" s="278">
        <v>4.747493852846605E-2</v>
      </c>
    </row>
    <row r="23" spans="1:8" ht="24" customHeight="1">
      <c r="A23" s="342">
        <v>17</v>
      </c>
      <c r="B23" s="393" t="s">
        <v>91</v>
      </c>
      <c r="C23" s="327">
        <v>0</v>
      </c>
      <c r="D23" s="167">
        <v>0</v>
      </c>
      <c r="E23" s="168">
        <v>0</v>
      </c>
      <c r="F23" s="168">
        <v>245</v>
      </c>
      <c r="G23" s="167">
        <v>245</v>
      </c>
      <c r="H23" s="278">
        <v>2.3170039720068092E-2</v>
      </c>
    </row>
    <row r="24" spans="1:8" ht="17.25" customHeight="1">
      <c r="A24" s="341">
        <v>18</v>
      </c>
      <c r="B24" s="393" t="s">
        <v>92</v>
      </c>
      <c r="C24" s="327">
        <v>0</v>
      </c>
      <c r="D24" s="167">
        <v>0</v>
      </c>
      <c r="E24" s="168">
        <v>0</v>
      </c>
      <c r="F24" s="168">
        <v>185</v>
      </c>
      <c r="G24" s="167">
        <v>185</v>
      </c>
      <c r="H24" s="278">
        <v>1.7495744278418764E-2</v>
      </c>
    </row>
    <row r="25" spans="1:8" ht="15.75" customHeight="1">
      <c r="A25" s="341">
        <v>19</v>
      </c>
      <c r="B25" s="393" t="s">
        <v>93</v>
      </c>
      <c r="C25" s="327">
        <v>0</v>
      </c>
      <c r="D25" s="167">
        <v>0</v>
      </c>
      <c r="E25" s="168">
        <v>2</v>
      </c>
      <c r="F25" s="168">
        <v>258</v>
      </c>
      <c r="G25" s="167">
        <v>260</v>
      </c>
      <c r="H25" s="278">
        <v>2.4588613580480423E-2</v>
      </c>
    </row>
    <row r="26" spans="1:8" ht="24" customHeight="1">
      <c r="A26" s="342">
        <v>20</v>
      </c>
      <c r="B26" s="393" t="s">
        <v>94</v>
      </c>
      <c r="C26" s="327">
        <v>0</v>
      </c>
      <c r="D26" s="167">
        <v>0</v>
      </c>
      <c r="E26" s="168">
        <v>0</v>
      </c>
      <c r="F26" s="168">
        <v>14</v>
      </c>
      <c r="G26" s="171">
        <v>14</v>
      </c>
      <c r="H26" s="278">
        <v>1.3240022697181767E-3</v>
      </c>
    </row>
    <row r="27" spans="1:8" ht="16.5" customHeight="1">
      <c r="A27" s="341">
        <v>21</v>
      </c>
      <c r="B27" s="393" t="s">
        <v>95</v>
      </c>
      <c r="C27" s="327">
        <v>0</v>
      </c>
      <c r="D27" s="167">
        <v>0</v>
      </c>
      <c r="E27" s="168">
        <v>0</v>
      </c>
      <c r="F27" s="168">
        <v>18</v>
      </c>
      <c r="G27" s="167">
        <v>18</v>
      </c>
      <c r="H27" s="278">
        <v>1.7022886324947987E-3</v>
      </c>
    </row>
    <row r="28" spans="1:8" ht="14.25" customHeight="1">
      <c r="A28" s="341">
        <v>22</v>
      </c>
      <c r="B28" s="395" t="s">
        <v>96</v>
      </c>
      <c r="C28" s="327">
        <v>0</v>
      </c>
      <c r="D28" s="167">
        <v>0</v>
      </c>
      <c r="E28" s="168">
        <v>0</v>
      </c>
      <c r="F28" s="168">
        <v>811</v>
      </c>
      <c r="G28" s="167">
        <v>811</v>
      </c>
      <c r="H28" s="278">
        <v>7.6697560052960093E-2</v>
      </c>
    </row>
    <row r="29" spans="1:8" ht="15" customHeight="1" thickBot="1">
      <c r="A29" s="343">
        <v>23</v>
      </c>
      <c r="B29" s="396" t="s">
        <v>97</v>
      </c>
      <c r="C29" s="352">
        <v>0</v>
      </c>
      <c r="D29" s="232">
        <v>0</v>
      </c>
      <c r="E29" s="265">
        <v>0</v>
      </c>
      <c r="F29" s="265">
        <v>2</v>
      </c>
      <c r="G29" s="232">
        <v>2</v>
      </c>
      <c r="H29" s="350">
        <v>1.8914318138831096E-4</v>
      </c>
    </row>
    <row r="30" spans="1:8" ht="24" customHeight="1" thickBot="1">
      <c r="A30" s="399"/>
      <c r="B30" s="400" t="s">
        <v>42</v>
      </c>
      <c r="C30" s="353">
        <v>14</v>
      </c>
      <c r="D30" s="263">
        <v>0</v>
      </c>
      <c r="E30" s="263">
        <v>371</v>
      </c>
      <c r="F30" s="263">
        <v>10189</v>
      </c>
      <c r="G30" s="264">
        <v>10574</v>
      </c>
      <c r="H30" s="351">
        <v>1.0000000000000002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90"/>
      <c r="B32" s="90"/>
      <c r="E32" s="1"/>
      <c r="F32" s="316" t="s">
        <v>45</v>
      </c>
      <c r="G32" s="1"/>
    </row>
    <row r="33" spans="1:7">
      <c r="A33" s="644">
        <v>43465</v>
      </c>
      <c r="B33" s="644"/>
      <c r="E33" s="1"/>
      <c r="F33" s="185" t="s">
        <v>46</v>
      </c>
      <c r="G33" s="1"/>
    </row>
    <row r="34" spans="1:7">
      <c r="B34" s="266"/>
    </row>
  </sheetData>
  <mergeCells count="9">
    <mergeCell ref="H5:H6"/>
    <mergeCell ref="C4:H4"/>
    <mergeCell ref="A33:B33"/>
    <mergeCell ref="H2:N2"/>
    <mergeCell ref="A3:C3"/>
    <mergeCell ref="C5:D5"/>
    <mergeCell ref="E5:F5"/>
    <mergeCell ref="G5:G6"/>
    <mergeCell ref="A2:G2"/>
  </mergeCells>
  <pageMargins left="0.70866141732283472" right="0.70866141732283472" top="0.35433070866141736" bottom="0.15748031496062992" header="0.31496062992125984" footer="0.31496062992125984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M26" sqref="M26"/>
    </sheetView>
  </sheetViews>
  <sheetFormatPr defaultRowHeight="12.75"/>
  <cols>
    <col min="1" max="1" width="5.42578125" customWidth="1"/>
    <col min="2" max="2" width="53.42578125" customWidth="1"/>
    <col min="3" max="7" width="12.7109375" customWidth="1"/>
    <col min="8" max="8" width="12.28515625" customWidth="1"/>
  </cols>
  <sheetData>
    <row r="1" spans="1:14">
      <c r="A1" s="318" t="s">
        <v>113</v>
      </c>
      <c r="B1" s="39"/>
    </row>
    <row r="2" spans="1:14" ht="30.75" customHeight="1">
      <c r="A2" s="629" t="s">
        <v>146</v>
      </c>
      <c r="B2" s="629"/>
      <c r="C2" s="629"/>
      <c r="D2" s="629"/>
      <c r="E2" s="629"/>
      <c r="F2" s="629"/>
      <c r="G2" s="629"/>
      <c r="H2" s="646"/>
      <c r="I2" s="646"/>
      <c r="J2" s="646"/>
      <c r="K2" s="646"/>
      <c r="L2" s="646"/>
      <c r="M2" s="646"/>
      <c r="N2" s="646"/>
    </row>
    <row r="3" spans="1:14" ht="11.25" customHeight="1" thickBot="1">
      <c r="A3" s="628"/>
      <c r="B3" s="628"/>
      <c r="C3" s="628"/>
    </row>
    <row r="4" spans="1:14" ht="14.25" customHeight="1">
      <c r="A4" s="338"/>
      <c r="B4" s="331"/>
      <c r="C4" s="632" t="s">
        <v>98</v>
      </c>
      <c r="D4" s="633"/>
      <c r="E4" s="633"/>
      <c r="F4" s="633"/>
      <c r="G4" s="633"/>
      <c r="H4" s="634"/>
    </row>
    <row r="5" spans="1:14" ht="13.5" customHeight="1">
      <c r="A5" s="339" t="s">
        <v>18</v>
      </c>
      <c r="B5" s="390" t="s">
        <v>74</v>
      </c>
      <c r="C5" s="636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4" ht="24" customHeight="1" thickBot="1">
      <c r="A6" s="336"/>
      <c r="B6" s="397"/>
      <c r="C6" s="381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4" ht="14.25" customHeight="1">
      <c r="A7" s="354">
        <v>1</v>
      </c>
      <c r="B7" s="398" t="s">
        <v>75</v>
      </c>
      <c r="C7" s="326">
        <v>0</v>
      </c>
      <c r="D7" s="207">
        <v>0</v>
      </c>
      <c r="E7" s="226">
        <v>0</v>
      </c>
      <c r="F7" s="226">
        <v>68</v>
      </c>
      <c r="G7" s="205">
        <v>68</v>
      </c>
      <c r="H7" s="431">
        <v>3.3580246913580249E-3</v>
      </c>
    </row>
    <row r="8" spans="1:14" ht="14.25" customHeight="1">
      <c r="A8" s="341">
        <v>2</v>
      </c>
      <c r="B8" s="393" t="s">
        <v>76</v>
      </c>
      <c r="C8" s="327">
        <v>0</v>
      </c>
      <c r="D8" s="167">
        <v>0</v>
      </c>
      <c r="E8" s="168">
        <v>0</v>
      </c>
      <c r="F8" s="168">
        <v>25</v>
      </c>
      <c r="G8" s="271">
        <v>25</v>
      </c>
      <c r="H8" s="432">
        <v>1.2345679012345679E-3</v>
      </c>
    </row>
    <row r="9" spans="1:14" ht="12.75" customHeight="1">
      <c r="A9" s="341">
        <v>3</v>
      </c>
      <c r="B9" s="393" t="s">
        <v>77</v>
      </c>
      <c r="C9" s="327">
        <v>22</v>
      </c>
      <c r="D9" s="167">
        <v>0</v>
      </c>
      <c r="E9" s="168">
        <v>6</v>
      </c>
      <c r="F9" s="168">
        <v>856</v>
      </c>
      <c r="G9" s="271">
        <v>884</v>
      </c>
      <c r="H9" s="432">
        <v>4.3654320987654323E-2</v>
      </c>
    </row>
    <row r="10" spans="1:14" ht="15" customHeight="1">
      <c r="A10" s="341">
        <v>4</v>
      </c>
      <c r="B10" s="393" t="s">
        <v>78</v>
      </c>
      <c r="C10" s="328">
        <v>0</v>
      </c>
      <c r="D10" s="169">
        <v>0</v>
      </c>
      <c r="E10" s="170">
        <v>0</v>
      </c>
      <c r="F10" s="159">
        <v>5</v>
      </c>
      <c r="G10" s="272">
        <v>5</v>
      </c>
      <c r="H10" s="432">
        <v>2.4691358024691359E-4</v>
      </c>
    </row>
    <row r="11" spans="1:14" ht="24" customHeight="1">
      <c r="A11" s="341">
        <v>5</v>
      </c>
      <c r="B11" s="393" t="s">
        <v>79</v>
      </c>
      <c r="C11" s="327">
        <v>0</v>
      </c>
      <c r="D11" s="167">
        <v>0</v>
      </c>
      <c r="E11" s="168">
        <v>0</v>
      </c>
      <c r="F11" s="168">
        <v>10</v>
      </c>
      <c r="G11" s="272">
        <v>10</v>
      </c>
      <c r="H11" s="432">
        <v>4.9382716049382717E-4</v>
      </c>
    </row>
    <row r="12" spans="1:14" ht="12.75" customHeight="1">
      <c r="A12" s="341">
        <v>6</v>
      </c>
      <c r="B12" s="394" t="s">
        <v>80</v>
      </c>
      <c r="C12" s="328">
        <v>0</v>
      </c>
      <c r="D12" s="155">
        <v>0</v>
      </c>
      <c r="E12" s="159">
        <v>5</v>
      </c>
      <c r="F12" s="159">
        <v>720</v>
      </c>
      <c r="G12" s="272">
        <v>725</v>
      </c>
      <c r="H12" s="432">
        <v>3.580246913580247E-2</v>
      </c>
    </row>
    <row r="13" spans="1:14" ht="24" customHeight="1">
      <c r="A13" s="341">
        <v>7</v>
      </c>
      <c r="B13" s="393" t="s">
        <v>81</v>
      </c>
      <c r="C13" s="328">
        <v>0</v>
      </c>
      <c r="D13" s="155">
        <v>155</v>
      </c>
      <c r="E13" s="159">
        <v>44</v>
      </c>
      <c r="F13" s="159">
        <v>2722</v>
      </c>
      <c r="G13" s="272">
        <v>2921</v>
      </c>
      <c r="H13" s="432">
        <v>0.14424691358024691</v>
      </c>
    </row>
    <row r="14" spans="1:14" ht="14.25" customHeight="1">
      <c r="A14" s="341">
        <v>8</v>
      </c>
      <c r="B14" s="393" t="s">
        <v>82</v>
      </c>
      <c r="C14" s="328">
        <v>0</v>
      </c>
      <c r="D14" s="155">
        <v>16</v>
      </c>
      <c r="E14" s="155">
        <v>19</v>
      </c>
      <c r="F14" s="159">
        <v>963</v>
      </c>
      <c r="G14" s="272">
        <v>998</v>
      </c>
      <c r="H14" s="432">
        <v>4.9283950617283953E-2</v>
      </c>
    </row>
    <row r="15" spans="1:14" ht="24" customHeight="1">
      <c r="A15" s="341">
        <v>9</v>
      </c>
      <c r="B15" s="393" t="s">
        <v>83</v>
      </c>
      <c r="C15" s="327">
        <v>0</v>
      </c>
      <c r="D15" s="167">
        <v>1705</v>
      </c>
      <c r="E15" s="155">
        <v>4818</v>
      </c>
      <c r="F15" s="168">
        <v>2512</v>
      </c>
      <c r="G15" s="272">
        <v>9035</v>
      </c>
      <c r="H15" s="432">
        <v>0.44617283950617281</v>
      </c>
    </row>
    <row r="16" spans="1:14" ht="15" customHeight="1">
      <c r="A16" s="341">
        <v>10</v>
      </c>
      <c r="B16" s="393" t="s">
        <v>84</v>
      </c>
      <c r="C16" s="327">
        <v>0</v>
      </c>
      <c r="D16" s="167">
        <v>0</v>
      </c>
      <c r="E16" s="168">
        <v>0</v>
      </c>
      <c r="F16" s="168">
        <v>254</v>
      </c>
      <c r="G16" s="271">
        <v>254</v>
      </c>
      <c r="H16" s="432">
        <v>1.2543209876543209E-2</v>
      </c>
    </row>
    <row r="17" spans="1:8" ht="15" customHeight="1">
      <c r="A17" s="341">
        <v>11</v>
      </c>
      <c r="B17" s="393" t="s">
        <v>85</v>
      </c>
      <c r="C17" s="327">
        <v>0</v>
      </c>
      <c r="D17" s="167">
        <v>0</v>
      </c>
      <c r="E17" s="168">
        <v>0</v>
      </c>
      <c r="F17" s="159">
        <v>1074</v>
      </c>
      <c r="G17" s="272">
        <v>1074</v>
      </c>
      <c r="H17" s="432">
        <v>5.3037037037037035E-2</v>
      </c>
    </row>
    <row r="18" spans="1:8" ht="15" customHeight="1">
      <c r="A18" s="341">
        <v>12</v>
      </c>
      <c r="B18" s="393" t="s">
        <v>86</v>
      </c>
      <c r="C18" s="327">
        <v>0</v>
      </c>
      <c r="D18" s="167">
        <v>0</v>
      </c>
      <c r="E18" s="168">
        <v>9</v>
      </c>
      <c r="F18" s="168">
        <v>161</v>
      </c>
      <c r="G18" s="271">
        <v>170</v>
      </c>
      <c r="H18" s="432">
        <v>8.3950617283950618E-3</v>
      </c>
    </row>
    <row r="19" spans="1:8" ht="15" customHeight="1">
      <c r="A19" s="341">
        <v>13</v>
      </c>
      <c r="B19" s="393" t="s">
        <v>87</v>
      </c>
      <c r="C19" s="327">
        <v>0</v>
      </c>
      <c r="D19" s="167">
        <v>0</v>
      </c>
      <c r="E19" s="168">
        <v>0</v>
      </c>
      <c r="F19" s="168">
        <v>682</v>
      </c>
      <c r="G19" s="271">
        <v>682</v>
      </c>
      <c r="H19" s="432">
        <v>3.3679012345679014E-2</v>
      </c>
    </row>
    <row r="20" spans="1:8" ht="14.25" customHeight="1">
      <c r="A20" s="341">
        <v>14</v>
      </c>
      <c r="B20" s="393" t="s">
        <v>88</v>
      </c>
      <c r="C20" s="327">
        <v>0</v>
      </c>
      <c r="D20" s="167">
        <v>50</v>
      </c>
      <c r="E20" s="168">
        <v>21</v>
      </c>
      <c r="F20" s="168">
        <v>737</v>
      </c>
      <c r="G20" s="271">
        <v>808</v>
      </c>
      <c r="H20" s="432">
        <v>3.9901234567901234E-2</v>
      </c>
    </row>
    <row r="21" spans="1:8" ht="13.5" customHeight="1">
      <c r="A21" s="342">
        <v>15</v>
      </c>
      <c r="B21" s="393" t="s">
        <v>89</v>
      </c>
      <c r="C21" s="327">
        <v>0</v>
      </c>
      <c r="D21" s="167">
        <v>10</v>
      </c>
      <c r="E21" s="168">
        <v>0</v>
      </c>
      <c r="F21" s="168">
        <v>456</v>
      </c>
      <c r="G21" s="271">
        <v>466</v>
      </c>
      <c r="H21" s="432">
        <v>2.3012345679012346E-2</v>
      </c>
    </row>
    <row r="22" spans="1:8" ht="15" customHeight="1">
      <c r="A22" s="341">
        <v>16</v>
      </c>
      <c r="B22" s="393" t="s">
        <v>90</v>
      </c>
      <c r="C22" s="327">
        <v>0</v>
      </c>
      <c r="D22" s="167">
        <v>11</v>
      </c>
      <c r="E22" s="168">
        <v>3</v>
      </c>
      <c r="F22" s="168">
        <v>304</v>
      </c>
      <c r="G22" s="272">
        <v>318</v>
      </c>
      <c r="H22" s="432">
        <v>1.5703703703703702E-2</v>
      </c>
    </row>
    <row r="23" spans="1:8" ht="24" customHeight="1">
      <c r="A23" s="342">
        <v>17</v>
      </c>
      <c r="B23" s="393" t="s">
        <v>91</v>
      </c>
      <c r="C23" s="327">
        <v>0</v>
      </c>
      <c r="D23" s="167">
        <v>0</v>
      </c>
      <c r="E23" s="168">
        <v>1</v>
      </c>
      <c r="F23" s="168">
        <v>242</v>
      </c>
      <c r="G23" s="271">
        <v>243</v>
      </c>
      <c r="H23" s="432">
        <v>1.2E-2</v>
      </c>
    </row>
    <row r="24" spans="1:8" ht="17.25" customHeight="1">
      <c r="A24" s="341">
        <v>18</v>
      </c>
      <c r="B24" s="393" t="s">
        <v>92</v>
      </c>
      <c r="C24" s="327">
        <v>0</v>
      </c>
      <c r="D24" s="167">
        <v>34</v>
      </c>
      <c r="E24" s="168">
        <v>13</v>
      </c>
      <c r="F24" s="168">
        <v>357</v>
      </c>
      <c r="G24" s="271">
        <v>404</v>
      </c>
      <c r="H24" s="432">
        <v>1.9950617283950617E-2</v>
      </c>
    </row>
    <row r="25" spans="1:8" ht="15.75" customHeight="1">
      <c r="A25" s="341">
        <v>19</v>
      </c>
      <c r="B25" s="393" t="s">
        <v>93</v>
      </c>
      <c r="C25" s="327">
        <v>0</v>
      </c>
      <c r="D25" s="167">
        <v>5</v>
      </c>
      <c r="E25" s="168">
        <v>12</v>
      </c>
      <c r="F25" s="168">
        <v>338</v>
      </c>
      <c r="G25" s="271">
        <v>355</v>
      </c>
      <c r="H25" s="432">
        <v>1.7530864197530863E-2</v>
      </c>
    </row>
    <row r="26" spans="1:8" ht="24" customHeight="1">
      <c r="A26" s="342">
        <v>20</v>
      </c>
      <c r="B26" s="393" t="s">
        <v>94</v>
      </c>
      <c r="C26" s="327">
        <v>0</v>
      </c>
      <c r="D26" s="167">
        <v>0</v>
      </c>
      <c r="E26" s="168">
        <v>0</v>
      </c>
      <c r="F26" s="168">
        <v>13</v>
      </c>
      <c r="G26" s="274">
        <v>13</v>
      </c>
      <c r="H26" s="432">
        <v>6.4197530864197529E-4</v>
      </c>
    </row>
    <row r="27" spans="1:8" ht="16.5" customHeight="1">
      <c r="A27" s="341">
        <v>21</v>
      </c>
      <c r="B27" s="393" t="s">
        <v>95</v>
      </c>
      <c r="C27" s="327">
        <v>0</v>
      </c>
      <c r="D27" s="167">
        <v>0</v>
      </c>
      <c r="E27" s="168">
        <v>0</v>
      </c>
      <c r="F27" s="168">
        <v>17</v>
      </c>
      <c r="G27" s="271">
        <v>17</v>
      </c>
      <c r="H27" s="432">
        <v>8.3950617283950623E-4</v>
      </c>
    </row>
    <row r="28" spans="1:8" ht="14.25" customHeight="1">
      <c r="A28" s="341">
        <v>22</v>
      </c>
      <c r="B28" s="395" t="s">
        <v>96</v>
      </c>
      <c r="C28" s="327">
        <v>0</v>
      </c>
      <c r="D28" s="167">
        <v>2</v>
      </c>
      <c r="E28" s="168">
        <v>5</v>
      </c>
      <c r="F28" s="168">
        <v>768</v>
      </c>
      <c r="G28" s="271">
        <v>775</v>
      </c>
      <c r="H28" s="432">
        <v>3.8271604938271607E-2</v>
      </c>
    </row>
    <row r="29" spans="1:8" ht="15" customHeight="1" thickBot="1">
      <c r="A29" s="343">
        <v>23</v>
      </c>
      <c r="B29" s="396" t="s">
        <v>97</v>
      </c>
      <c r="C29" s="352">
        <v>0</v>
      </c>
      <c r="D29" s="232">
        <v>0</v>
      </c>
      <c r="E29" s="265">
        <v>0</v>
      </c>
      <c r="F29" s="265">
        <v>0</v>
      </c>
      <c r="G29" s="275">
        <v>0</v>
      </c>
      <c r="H29" s="433">
        <v>0</v>
      </c>
    </row>
    <row r="30" spans="1:8" ht="24" customHeight="1" thickBot="1">
      <c r="A30" s="399"/>
      <c r="B30" s="400" t="s">
        <v>42</v>
      </c>
      <c r="C30" s="353">
        <v>22</v>
      </c>
      <c r="D30" s="263">
        <v>1988</v>
      </c>
      <c r="E30" s="263">
        <v>4956</v>
      </c>
      <c r="F30" s="263">
        <v>13284</v>
      </c>
      <c r="G30" s="276">
        <v>20250</v>
      </c>
      <c r="H30" s="279">
        <v>1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90"/>
      <c r="B32" s="90"/>
      <c r="E32" s="1"/>
      <c r="F32" s="316" t="s">
        <v>45</v>
      </c>
      <c r="G32" s="1"/>
    </row>
    <row r="33" spans="1:7">
      <c r="A33" s="644">
        <v>43482</v>
      </c>
      <c r="B33" s="644"/>
      <c r="E33" s="1"/>
      <c r="F33" s="185" t="s">
        <v>46</v>
      </c>
      <c r="G33" s="1"/>
    </row>
    <row r="34" spans="1:7">
      <c r="B34" s="266"/>
    </row>
  </sheetData>
  <mergeCells count="9">
    <mergeCell ref="H5:H6"/>
    <mergeCell ref="C4:H4"/>
    <mergeCell ref="A33:B33"/>
    <mergeCell ref="H2:N2"/>
    <mergeCell ref="A3:C3"/>
    <mergeCell ref="C5:D5"/>
    <mergeCell ref="E5:F5"/>
    <mergeCell ref="G5:G6"/>
    <mergeCell ref="A2:G2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K27" sqref="K27"/>
    </sheetView>
  </sheetViews>
  <sheetFormatPr defaultRowHeight="12.75"/>
  <cols>
    <col min="1" max="1" width="5.42578125" customWidth="1"/>
    <col min="2" max="2" width="52.7109375" customWidth="1"/>
    <col min="3" max="7" width="12.7109375" customWidth="1"/>
    <col min="8" max="8" width="12.5703125" customWidth="1"/>
  </cols>
  <sheetData>
    <row r="1" spans="1:14">
      <c r="A1" s="318" t="s">
        <v>114</v>
      </c>
      <c r="B1" s="39"/>
    </row>
    <row r="2" spans="1:14" ht="30.75" customHeight="1">
      <c r="A2" s="629" t="s">
        <v>147</v>
      </c>
      <c r="B2" s="629"/>
      <c r="C2" s="629"/>
      <c r="D2" s="629"/>
      <c r="E2" s="629"/>
      <c r="F2" s="629"/>
      <c r="G2" s="629"/>
      <c r="H2" s="646"/>
      <c r="I2" s="646"/>
      <c r="J2" s="646"/>
      <c r="K2" s="646"/>
      <c r="L2" s="646"/>
      <c r="M2" s="646"/>
      <c r="N2" s="646"/>
    </row>
    <row r="3" spans="1:14" ht="11.25" customHeight="1" thickBot="1">
      <c r="A3" s="628"/>
      <c r="B3" s="628"/>
      <c r="C3" s="628"/>
    </row>
    <row r="4" spans="1:14" ht="14.25" customHeight="1">
      <c r="A4" s="338"/>
      <c r="B4" s="331"/>
      <c r="C4" s="633" t="s">
        <v>98</v>
      </c>
      <c r="D4" s="633"/>
      <c r="E4" s="633"/>
      <c r="F4" s="633"/>
      <c r="G4" s="633"/>
      <c r="H4" s="634"/>
    </row>
    <row r="5" spans="1:14" ht="13.5" customHeight="1">
      <c r="A5" s="339" t="s">
        <v>18</v>
      </c>
      <c r="B5" s="390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4" ht="24" customHeight="1" thickBot="1">
      <c r="A6" s="336"/>
      <c r="B6" s="397"/>
      <c r="C6" s="377" t="s">
        <v>101</v>
      </c>
      <c r="D6" s="375" t="s">
        <v>102</v>
      </c>
      <c r="E6" s="375" t="s">
        <v>102</v>
      </c>
      <c r="F6" s="376" t="s">
        <v>103</v>
      </c>
      <c r="G6" s="647"/>
      <c r="H6" s="631"/>
    </row>
    <row r="7" spans="1:14" ht="14.25" customHeight="1">
      <c r="A7" s="354">
        <v>1</v>
      </c>
      <c r="B7" s="398" t="s">
        <v>75</v>
      </c>
      <c r="C7" s="355">
        <v>0</v>
      </c>
      <c r="D7" s="260">
        <v>0</v>
      </c>
      <c r="E7" s="222">
        <v>0</v>
      </c>
      <c r="F7" s="222">
        <v>62</v>
      </c>
      <c r="G7" s="356">
        <v>62</v>
      </c>
      <c r="H7" s="345">
        <v>2.5199154609006668E-3</v>
      </c>
    </row>
    <row r="8" spans="1:14" ht="14.25" customHeight="1">
      <c r="A8" s="341">
        <v>2</v>
      </c>
      <c r="B8" s="393" t="s">
        <v>76</v>
      </c>
      <c r="C8" s="327">
        <v>0</v>
      </c>
      <c r="D8" s="167">
        <v>0</v>
      </c>
      <c r="E8" s="168">
        <v>0</v>
      </c>
      <c r="F8" s="168">
        <v>31</v>
      </c>
      <c r="G8" s="271">
        <v>31</v>
      </c>
      <c r="H8" s="278">
        <v>1.2599577304503334E-3</v>
      </c>
    </row>
    <row r="9" spans="1:14" ht="12.75" customHeight="1">
      <c r="A9" s="341">
        <v>3</v>
      </c>
      <c r="B9" s="393" t="s">
        <v>77</v>
      </c>
      <c r="C9" s="327">
        <v>14</v>
      </c>
      <c r="D9" s="167">
        <v>0</v>
      </c>
      <c r="E9" s="168">
        <v>9</v>
      </c>
      <c r="F9" s="168">
        <v>848</v>
      </c>
      <c r="G9" s="271">
        <v>871</v>
      </c>
      <c r="H9" s="278">
        <v>3.5400747845878718E-2</v>
      </c>
    </row>
    <row r="10" spans="1:14" ht="15" customHeight="1">
      <c r="A10" s="341">
        <v>4</v>
      </c>
      <c r="B10" s="393" t="s">
        <v>78</v>
      </c>
      <c r="C10" s="328">
        <v>0</v>
      </c>
      <c r="D10" s="169">
        <v>0</v>
      </c>
      <c r="E10" s="170">
        <v>0</v>
      </c>
      <c r="F10" s="159">
        <v>5</v>
      </c>
      <c r="G10" s="272">
        <v>5</v>
      </c>
      <c r="H10" s="278">
        <v>2.0321898878231182E-4</v>
      </c>
    </row>
    <row r="11" spans="1:14" ht="24" customHeight="1">
      <c r="A11" s="341">
        <v>5</v>
      </c>
      <c r="B11" s="393" t="s">
        <v>79</v>
      </c>
      <c r="C11" s="327">
        <v>0</v>
      </c>
      <c r="D11" s="167">
        <v>0</v>
      </c>
      <c r="E11" s="168">
        <v>0</v>
      </c>
      <c r="F11" s="168">
        <v>9</v>
      </c>
      <c r="G11" s="272">
        <v>9</v>
      </c>
      <c r="H11" s="278">
        <v>3.6579417980816127E-4</v>
      </c>
    </row>
    <row r="12" spans="1:14" ht="12.75" customHeight="1">
      <c r="A12" s="341">
        <v>6</v>
      </c>
      <c r="B12" s="394" t="s">
        <v>80</v>
      </c>
      <c r="C12" s="328">
        <v>0</v>
      </c>
      <c r="D12" s="155">
        <v>0</v>
      </c>
      <c r="E12" s="159">
        <v>6</v>
      </c>
      <c r="F12" s="159">
        <v>730</v>
      </c>
      <c r="G12" s="272">
        <v>736</v>
      </c>
      <c r="H12" s="278">
        <v>2.9913835148756299E-2</v>
      </c>
    </row>
    <row r="13" spans="1:14" ht="24" customHeight="1">
      <c r="A13" s="341">
        <v>7</v>
      </c>
      <c r="B13" s="393" t="s">
        <v>81</v>
      </c>
      <c r="C13" s="328">
        <v>0</v>
      </c>
      <c r="D13" s="155">
        <v>205</v>
      </c>
      <c r="E13" s="159">
        <v>55</v>
      </c>
      <c r="F13" s="159">
        <v>2828</v>
      </c>
      <c r="G13" s="272">
        <v>3088</v>
      </c>
      <c r="H13" s="278">
        <v>0.12550804747195579</v>
      </c>
    </row>
    <row r="14" spans="1:14" ht="14.25" customHeight="1">
      <c r="A14" s="341">
        <v>8</v>
      </c>
      <c r="B14" s="393" t="s">
        <v>82</v>
      </c>
      <c r="C14" s="328">
        <v>0</v>
      </c>
      <c r="D14" s="155">
        <v>21</v>
      </c>
      <c r="E14" s="155">
        <v>24</v>
      </c>
      <c r="F14" s="159">
        <v>1144</v>
      </c>
      <c r="G14" s="272">
        <v>1189</v>
      </c>
      <c r="H14" s="278">
        <v>4.832547553243375E-2</v>
      </c>
    </row>
    <row r="15" spans="1:14" ht="24" customHeight="1">
      <c r="A15" s="341">
        <v>9</v>
      </c>
      <c r="B15" s="393" t="s">
        <v>83</v>
      </c>
      <c r="C15" s="327">
        <v>0</v>
      </c>
      <c r="D15" s="167">
        <v>3168</v>
      </c>
      <c r="E15" s="155">
        <v>5929</v>
      </c>
      <c r="F15" s="168">
        <v>2902</v>
      </c>
      <c r="G15" s="272">
        <v>11999</v>
      </c>
      <c r="H15" s="278">
        <v>0.4876849292797919</v>
      </c>
    </row>
    <row r="16" spans="1:14" ht="15" customHeight="1">
      <c r="A16" s="341">
        <v>10</v>
      </c>
      <c r="B16" s="393" t="s">
        <v>84</v>
      </c>
      <c r="C16" s="327">
        <v>0</v>
      </c>
      <c r="D16" s="167">
        <v>0</v>
      </c>
      <c r="E16" s="168">
        <v>0</v>
      </c>
      <c r="F16" s="168">
        <v>291</v>
      </c>
      <c r="G16" s="271">
        <v>291</v>
      </c>
      <c r="H16" s="278">
        <v>1.1827345147130549E-2</v>
      </c>
    </row>
    <row r="17" spans="1:8" ht="15" customHeight="1">
      <c r="A17" s="341">
        <v>11</v>
      </c>
      <c r="B17" s="393" t="s">
        <v>85</v>
      </c>
      <c r="C17" s="327">
        <v>0</v>
      </c>
      <c r="D17" s="167">
        <v>0</v>
      </c>
      <c r="E17" s="168">
        <v>0</v>
      </c>
      <c r="F17" s="159">
        <v>1088</v>
      </c>
      <c r="G17" s="272">
        <v>1088</v>
      </c>
      <c r="H17" s="278">
        <v>4.422045195903105E-2</v>
      </c>
    </row>
    <row r="18" spans="1:8" ht="15" customHeight="1">
      <c r="A18" s="341">
        <v>12</v>
      </c>
      <c r="B18" s="393" t="s">
        <v>86</v>
      </c>
      <c r="C18" s="327">
        <v>0</v>
      </c>
      <c r="D18" s="167">
        <v>0</v>
      </c>
      <c r="E18" s="168">
        <v>10</v>
      </c>
      <c r="F18" s="168">
        <v>166</v>
      </c>
      <c r="G18" s="271">
        <v>176</v>
      </c>
      <c r="H18" s="278">
        <v>7.1533084051373756E-3</v>
      </c>
    </row>
    <row r="19" spans="1:8" ht="15" customHeight="1">
      <c r="A19" s="341">
        <v>13</v>
      </c>
      <c r="B19" s="393" t="s">
        <v>87</v>
      </c>
      <c r="C19" s="327">
        <v>0</v>
      </c>
      <c r="D19" s="167">
        <v>0</v>
      </c>
      <c r="E19" s="168">
        <v>1</v>
      </c>
      <c r="F19" s="168">
        <v>664</v>
      </c>
      <c r="G19" s="271">
        <v>665</v>
      </c>
      <c r="H19" s="278">
        <v>2.7028125508047472E-2</v>
      </c>
    </row>
    <row r="20" spans="1:8" ht="14.25" customHeight="1">
      <c r="A20" s="341">
        <v>14</v>
      </c>
      <c r="B20" s="393" t="s">
        <v>88</v>
      </c>
      <c r="C20" s="327">
        <v>0</v>
      </c>
      <c r="D20" s="167">
        <v>52</v>
      </c>
      <c r="E20" s="168">
        <v>38</v>
      </c>
      <c r="F20" s="168">
        <v>844</v>
      </c>
      <c r="G20" s="271">
        <v>934</v>
      </c>
      <c r="H20" s="278">
        <v>3.7961307104535845E-2</v>
      </c>
    </row>
    <row r="21" spans="1:8" ht="13.5" customHeight="1">
      <c r="A21" s="342">
        <v>15</v>
      </c>
      <c r="B21" s="393" t="s">
        <v>89</v>
      </c>
      <c r="C21" s="327">
        <v>0</v>
      </c>
      <c r="D21" s="167">
        <v>12</v>
      </c>
      <c r="E21" s="168">
        <v>1</v>
      </c>
      <c r="F21" s="168">
        <v>1232</v>
      </c>
      <c r="G21" s="271">
        <v>1245</v>
      </c>
      <c r="H21" s="278">
        <v>5.0601528206795643E-2</v>
      </c>
    </row>
    <row r="22" spans="1:8" ht="15" customHeight="1">
      <c r="A22" s="341">
        <v>16</v>
      </c>
      <c r="B22" s="393" t="s">
        <v>90</v>
      </c>
      <c r="C22" s="327">
        <v>0</v>
      </c>
      <c r="D22" s="167">
        <v>11</v>
      </c>
      <c r="E22" s="168">
        <v>3</v>
      </c>
      <c r="F22" s="168">
        <v>295</v>
      </c>
      <c r="G22" s="272">
        <v>309</v>
      </c>
      <c r="H22" s="278">
        <v>1.255893350674687E-2</v>
      </c>
    </row>
    <row r="23" spans="1:8" ht="24" customHeight="1">
      <c r="A23" s="342">
        <v>17</v>
      </c>
      <c r="B23" s="393" t="s">
        <v>91</v>
      </c>
      <c r="C23" s="327">
        <v>0</v>
      </c>
      <c r="D23" s="167">
        <v>0</v>
      </c>
      <c r="E23" s="168">
        <v>2</v>
      </c>
      <c r="F23" s="168">
        <v>248</v>
      </c>
      <c r="G23" s="271">
        <v>250</v>
      </c>
      <c r="H23" s="278">
        <v>1.0160949439115592E-2</v>
      </c>
    </row>
    <row r="24" spans="1:8" ht="17.25" customHeight="1">
      <c r="A24" s="341">
        <v>18</v>
      </c>
      <c r="B24" s="393" t="s">
        <v>92</v>
      </c>
      <c r="C24" s="327">
        <v>0</v>
      </c>
      <c r="D24" s="167">
        <v>36</v>
      </c>
      <c r="E24" s="168">
        <v>16</v>
      </c>
      <c r="F24" s="168">
        <v>377</v>
      </c>
      <c r="G24" s="271">
        <v>429</v>
      </c>
      <c r="H24" s="278">
        <v>1.7436189237522354E-2</v>
      </c>
    </row>
    <row r="25" spans="1:8" ht="15.75" customHeight="1">
      <c r="A25" s="341">
        <v>19</v>
      </c>
      <c r="B25" s="393" t="s">
        <v>93</v>
      </c>
      <c r="C25" s="327">
        <v>0</v>
      </c>
      <c r="D25" s="167">
        <v>12</v>
      </c>
      <c r="E25" s="168">
        <v>21</v>
      </c>
      <c r="F25" s="168">
        <v>363</v>
      </c>
      <c r="G25" s="271">
        <v>396</v>
      </c>
      <c r="H25" s="278">
        <v>1.6094943911559096E-2</v>
      </c>
    </row>
    <row r="26" spans="1:8" ht="24" customHeight="1">
      <c r="A26" s="342">
        <v>20</v>
      </c>
      <c r="B26" s="393" t="s">
        <v>94</v>
      </c>
      <c r="C26" s="327">
        <v>0</v>
      </c>
      <c r="D26" s="167">
        <v>0</v>
      </c>
      <c r="E26" s="168">
        <v>0</v>
      </c>
      <c r="F26" s="168">
        <v>14</v>
      </c>
      <c r="G26" s="274">
        <v>14</v>
      </c>
      <c r="H26" s="278">
        <v>5.6901316859047312E-4</v>
      </c>
    </row>
    <row r="27" spans="1:8" ht="16.5" customHeight="1">
      <c r="A27" s="341">
        <v>21</v>
      </c>
      <c r="B27" s="393" t="s">
        <v>95</v>
      </c>
      <c r="C27" s="327">
        <v>0</v>
      </c>
      <c r="D27" s="167">
        <v>0</v>
      </c>
      <c r="E27" s="168">
        <v>0</v>
      </c>
      <c r="F27" s="168">
        <v>19</v>
      </c>
      <c r="G27" s="271">
        <v>19</v>
      </c>
      <c r="H27" s="278">
        <v>7.7223215737278492E-4</v>
      </c>
    </row>
    <row r="28" spans="1:8" ht="14.25" customHeight="1">
      <c r="A28" s="341">
        <v>22</v>
      </c>
      <c r="B28" s="395" t="s">
        <v>96</v>
      </c>
      <c r="C28" s="327">
        <v>0</v>
      </c>
      <c r="D28" s="167">
        <v>3</v>
      </c>
      <c r="E28" s="168">
        <v>9</v>
      </c>
      <c r="F28" s="168">
        <v>786</v>
      </c>
      <c r="G28" s="271">
        <v>798</v>
      </c>
      <c r="H28" s="278">
        <v>3.2433750609656968E-2</v>
      </c>
    </row>
    <row r="29" spans="1:8" ht="15" customHeight="1" thickBot="1">
      <c r="A29" s="343">
        <v>23</v>
      </c>
      <c r="B29" s="396" t="s">
        <v>97</v>
      </c>
      <c r="C29" s="352">
        <v>0</v>
      </c>
      <c r="D29" s="232">
        <v>0</v>
      </c>
      <c r="E29" s="265">
        <v>0</v>
      </c>
      <c r="F29" s="265">
        <v>0</v>
      </c>
      <c r="G29" s="275">
        <v>0</v>
      </c>
      <c r="H29" s="350">
        <v>0</v>
      </c>
    </row>
    <row r="30" spans="1:8" ht="24" customHeight="1" thickBot="1">
      <c r="A30" s="399"/>
      <c r="B30" s="400" t="s">
        <v>42</v>
      </c>
      <c r="C30" s="353">
        <v>14</v>
      </c>
      <c r="D30" s="263">
        <v>3520</v>
      </c>
      <c r="E30" s="263">
        <v>6124</v>
      </c>
      <c r="F30" s="263">
        <v>14946</v>
      </c>
      <c r="G30" s="264">
        <v>24604</v>
      </c>
      <c r="H30" s="351">
        <v>0.99999999999999989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90"/>
      <c r="B32" s="90"/>
      <c r="E32" s="1"/>
      <c r="F32" s="316" t="s">
        <v>45</v>
      </c>
      <c r="G32" s="1"/>
    </row>
    <row r="33" spans="1:7">
      <c r="A33" s="644">
        <v>43521</v>
      </c>
      <c r="B33" s="644"/>
      <c r="E33" s="1"/>
      <c r="F33" s="185" t="s">
        <v>46</v>
      </c>
      <c r="G33" s="1"/>
    </row>
    <row r="34" spans="1:7">
      <c r="B34" s="266"/>
    </row>
  </sheetData>
  <mergeCells count="9">
    <mergeCell ref="A33:B33"/>
    <mergeCell ref="H5:H6"/>
    <mergeCell ref="H2:N2"/>
    <mergeCell ref="A3:C3"/>
    <mergeCell ref="C5:D5"/>
    <mergeCell ref="E5:F5"/>
    <mergeCell ref="G5:G6"/>
    <mergeCell ref="C4:H4"/>
    <mergeCell ref="A2:G2"/>
  </mergeCells>
  <pageMargins left="0.31496062992125984" right="0.31496062992125984" top="0.35433070866141736" bottom="0.15748031496062992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P18" sqref="P18"/>
    </sheetView>
  </sheetViews>
  <sheetFormatPr defaultRowHeight="12.75"/>
  <cols>
    <col min="1" max="1" width="16.42578125" customWidth="1"/>
    <col min="4" max="4" width="10.140625" customWidth="1"/>
    <col min="9" max="9" width="8.85546875" customWidth="1"/>
    <col min="10" max="10" width="10.5703125" customWidth="1"/>
    <col min="13" max="13" width="8.5703125" customWidth="1"/>
    <col min="14" max="14" width="9.28515625" customWidth="1"/>
  </cols>
  <sheetData>
    <row r="1" spans="1:15">
      <c r="A1" s="319" t="s">
        <v>47</v>
      </c>
      <c r="L1" s="565"/>
      <c r="M1" s="565"/>
      <c r="N1" s="565"/>
    </row>
    <row r="2" spans="1:15">
      <c r="A2" s="572" t="s">
        <v>124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15" ht="13.5" thickBo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5">
      <c r="A4" s="410"/>
      <c r="B4" s="582">
        <v>2017</v>
      </c>
      <c r="C4" s="583"/>
      <c r="D4" s="583"/>
      <c r="E4" s="583"/>
      <c r="F4" s="583"/>
      <c r="G4" s="584"/>
      <c r="H4" s="582">
        <v>2018</v>
      </c>
      <c r="I4" s="583"/>
      <c r="J4" s="583"/>
      <c r="K4" s="583"/>
      <c r="L4" s="583"/>
      <c r="M4" s="583"/>
      <c r="N4" s="591" t="s">
        <v>43</v>
      </c>
    </row>
    <row r="5" spans="1:15">
      <c r="A5" s="404" t="s">
        <v>48</v>
      </c>
      <c r="B5" s="585" t="s">
        <v>37</v>
      </c>
      <c r="C5" s="587" t="s">
        <v>38</v>
      </c>
      <c r="D5" s="587" t="s">
        <v>39</v>
      </c>
      <c r="E5" s="587" t="s">
        <v>40</v>
      </c>
      <c r="F5" s="587" t="s">
        <v>41</v>
      </c>
      <c r="G5" s="589" t="s">
        <v>42</v>
      </c>
      <c r="H5" s="587" t="s">
        <v>37</v>
      </c>
      <c r="I5" s="587" t="s">
        <v>38</v>
      </c>
      <c r="J5" s="587" t="s">
        <v>39</v>
      </c>
      <c r="K5" s="587" t="s">
        <v>40</v>
      </c>
      <c r="L5" s="587" t="s">
        <v>41</v>
      </c>
      <c r="M5" s="594" t="s">
        <v>42</v>
      </c>
      <c r="N5" s="592"/>
    </row>
    <row r="6" spans="1:15" ht="15.95" customHeight="1" thickBot="1">
      <c r="A6" s="405"/>
      <c r="B6" s="586"/>
      <c r="C6" s="588"/>
      <c r="D6" s="588"/>
      <c r="E6" s="588"/>
      <c r="F6" s="588"/>
      <c r="G6" s="590"/>
      <c r="H6" s="588"/>
      <c r="I6" s="588"/>
      <c r="J6" s="588"/>
      <c r="K6" s="588"/>
      <c r="L6" s="588"/>
      <c r="M6" s="595"/>
      <c r="N6" s="593"/>
    </row>
    <row r="7" spans="1:15" ht="15.95" customHeight="1">
      <c r="A7" s="406" t="s">
        <v>21</v>
      </c>
      <c r="B7" s="462">
        <v>4710</v>
      </c>
      <c r="C7" s="462">
        <v>3550</v>
      </c>
      <c r="D7" s="462">
        <v>8229</v>
      </c>
      <c r="E7" s="462">
        <v>4994</v>
      </c>
      <c r="F7" s="462">
        <v>5728</v>
      </c>
      <c r="G7" s="462">
        <v>27211</v>
      </c>
      <c r="H7" s="25">
        <v>3976</v>
      </c>
      <c r="I7" s="25">
        <v>3338</v>
      </c>
      <c r="J7" s="25">
        <v>8635</v>
      </c>
      <c r="K7" s="25">
        <v>4411</v>
      </c>
      <c r="L7" s="25">
        <v>5574</v>
      </c>
      <c r="M7" s="25">
        <v>25934</v>
      </c>
      <c r="N7" s="463">
        <v>-4.6929550549410171E-2</v>
      </c>
    </row>
    <row r="8" spans="1:15" ht="15.95" customHeight="1">
      <c r="A8" s="407" t="s">
        <v>22</v>
      </c>
      <c r="B8" s="462">
        <v>4501</v>
      </c>
      <c r="C8" s="462">
        <v>3365</v>
      </c>
      <c r="D8" s="462">
        <v>8061</v>
      </c>
      <c r="E8" s="462">
        <v>4861</v>
      </c>
      <c r="F8" s="462">
        <v>5644</v>
      </c>
      <c r="G8" s="462">
        <v>26432</v>
      </c>
      <c r="H8" s="25">
        <v>3358</v>
      </c>
      <c r="I8" s="25">
        <v>3007</v>
      </c>
      <c r="J8" s="25">
        <v>8340</v>
      </c>
      <c r="K8" s="25">
        <v>4028</v>
      </c>
      <c r="L8" s="25">
        <v>4932</v>
      </c>
      <c r="M8" s="25">
        <v>23665</v>
      </c>
      <c r="N8" s="463">
        <v>-0.10468371670702181</v>
      </c>
    </row>
    <row r="9" spans="1:15" ht="15.95" customHeight="1">
      <c r="A9" s="407" t="s">
        <v>23</v>
      </c>
      <c r="B9" s="462">
        <v>4417</v>
      </c>
      <c r="C9" s="462">
        <v>3182</v>
      </c>
      <c r="D9" s="462">
        <v>7741</v>
      </c>
      <c r="E9" s="462">
        <v>4641</v>
      </c>
      <c r="F9" s="462">
        <v>4459</v>
      </c>
      <c r="G9" s="462">
        <v>24440</v>
      </c>
      <c r="H9" s="25">
        <v>3313</v>
      </c>
      <c r="I9" s="25">
        <v>2657</v>
      </c>
      <c r="J9" s="25">
        <v>7812</v>
      </c>
      <c r="K9" s="25">
        <v>3697</v>
      </c>
      <c r="L9" s="25">
        <v>3682</v>
      </c>
      <c r="M9" s="25">
        <v>21161</v>
      </c>
      <c r="N9" s="463">
        <v>-0.13416530278232408</v>
      </c>
    </row>
    <row r="10" spans="1:15" ht="15.95" customHeight="1">
      <c r="A10" s="407" t="s">
        <v>24</v>
      </c>
      <c r="B10" s="462">
        <v>4158</v>
      </c>
      <c r="C10" s="462">
        <v>2550</v>
      </c>
      <c r="D10" s="462">
        <v>4744</v>
      </c>
      <c r="E10" s="462">
        <v>4142</v>
      </c>
      <c r="F10" s="462">
        <v>2493</v>
      </c>
      <c r="G10" s="462">
        <v>18087</v>
      </c>
      <c r="H10" s="25">
        <v>3264</v>
      </c>
      <c r="I10" s="25">
        <v>2176</v>
      </c>
      <c r="J10" s="25">
        <v>5711</v>
      </c>
      <c r="K10" s="25">
        <v>3390</v>
      </c>
      <c r="L10" s="25">
        <v>2298</v>
      </c>
      <c r="M10" s="25">
        <v>16839</v>
      </c>
      <c r="N10" s="463">
        <v>-6.8999834135014093E-2</v>
      </c>
    </row>
    <row r="11" spans="1:15" ht="15.95" customHeight="1">
      <c r="A11" s="406" t="s">
        <v>25</v>
      </c>
      <c r="B11" s="462">
        <v>3826</v>
      </c>
      <c r="C11" s="462">
        <v>2049</v>
      </c>
      <c r="D11" s="462">
        <v>2091</v>
      </c>
      <c r="E11" s="462">
        <v>3908</v>
      </c>
      <c r="F11" s="462">
        <v>1611</v>
      </c>
      <c r="G11" s="462">
        <v>13485</v>
      </c>
      <c r="H11" s="25">
        <v>3267</v>
      </c>
      <c r="I11" s="25">
        <v>1555</v>
      </c>
      <c r="J11" s="25">
        <v>1236</v>
      </c>
      <c r="K11" s="25">
        <v>3177</v>
      </c>
      <c r="L11" s="25">
        <v>1065</v>
      </c>
      <c r="M11" s="25">
        <v>10300</v>
      </c>
      <c r="N11" s="463">
        <v>-0.23618835743418609</v>
      </c>
      <c r="O11" s="88"/>
    </row>
    <row r="12" spans="1:15" ht="15.95" customHeight="1" thickBot="1">
      <c r="A12" s="408" t="s">
        <v>26</v>
      </c>
      <c r="B12" s="464">
        <v>4270</v>
      </c>
      <c r="C12" s="464">
        <v>1948</v>
      </c>
      <c r="D12" s="464">
        <v>591</v>
      </c>
      <c r="E12" s="464">
        <v>4163</v>
      </c>
      <c r="F12" s="464">
        <v>1322</v>
      </c>
      <c r="G12" s="464">
        <v>12294</v>
      </c>
      <c r="H12" s="25">
        <v>3894</v>
      </c>
      <c r="I12" s="25">
        <v>1734</v>
      </c>
      <c r="J12" s="25">
        <v>525</v>
      </c>
      <c r="K12" s="25">
        <v>3671</v>
      </c>
      <c r="L12" s="25">
        <v>1025</v>
      </c>
      <c r="M12" s="25">
        <v>10849</v>
      </c>
      <c r="N12" s="463">
        <v>-0.11753700992353999</v>
      </c>
      <c r="O12" s="88"/>
    </row>
    <row r="13" spans="1:15" ht="15.95" customHeight="1">
      <c r="A13" s="560" t="s">
        <v>27</v>
      </c>
      <c r="B13" s="465"/>
      <c r="C13" s="466"/>
      <c r="D13" s="466"/>
      <c r="E13" s="466"/>
      <c r="F13" s="466"/>
      <c r="G13" s="466"/>
      <c r="H13" s="467"/>
      <c r="I13" s="18"/>
      <c r="J13" s="18"/>
      <c r="K13" s="18"/>
      <c r="L13" s="18"/>
      <c r="M13" s="18"/>
      <c r="N13" s="468"/>
      <c r="O13" s="88"/>
    </row>
    <row r="14" spans="1:15" ht="33.75" customHeight="1" thickBot="1">
      <c r="A14" s="561"/>
      <c r="B14" s="469">
        <v>4313.666666666667</v>
      </c>
      <c r="C14" s="469">
        <v>2774</v>
      </c>
      <c r="D14" s="469">
        <v>5242.833333333333</v>
      </c>
      <c r="E14" s="469">
        <v>4451.5</v>
      </c>
      <c r="F14" s="469">
        <v>3542.8333333333335</v>
      </c>
      <c r="G14" s="469">
        <v>20324.833333333332</v>
      </c>
      <c r="H14" s="470">
        <v>3512</v>
      </c>
      <c r="I14" s="470">
        <v>2411.1666666666665</v>
      </c>
      <c r="J14" s="470">
        <v>5376.5</v>
      </c>
      <c r="K14" s="470">
        <v>3729</v>
      </c>
      <c r="L14" s="470">
        <v>3096</v>
      </c>
      <c r="M14" s="470">
        <v>18124.666666666668</v>
      </c>
      <c r="N14" s="471">
        <v>-0.10825017015309668</v>
      </c>
      <c r="O14" s="88"/>
    </row>
    <row r="15" spans="1:15" ht="15.95" customHeight="1" thickBot="1">
      <c r="A15" s="409" t="s">
        <v>28</v>
      </c>
      <c r="B15" s="472">
        <v>4919</v>
      </c>
      <c r="C15" s="472">
        <v>2181</v>
      </c>
      <c r="D15" s="472">
        <v>678</v>
      </c>
      <c r="E15" s="472">
        <v>4770</v>
      </c>
      <c r="F15" s="472">
        <v>1412</v>
      </c>
      <c r="G15" s="472">
        <v>13960</v>
      </c>
      <c r="H15" s="22">
        <v>4818</v>
      </c>
      <c r="I15" s="22">
        <v>2007</v>
      </c>
      <c r="J15" s="22">
        <v>579</v>
      </c>
      <c r="K15" s="22">
        <v>4326</v>
      </c>
      <c r="L15" s="22">
        <v>1158</v>
      </c>
      <c r="M15" s="22">
        <v>12888</v>
      </c>
      <c r="N15" s="473">
        <v>-7.6790830945558719E-2</v>
      </c>
      <c r="O15" s="88"/>
    </row>
    <row r="16" spans="1:15" ht="20.25" customHeight="1">
      <c r="A16" s="407" t="s">
        <v>29</v>
      </c>
      <c r="B16" s="462">
        <v>5009</v>
      </c>
      <c r="C16" s="462">
        <v>2133</v>
      </c>
      <c r="D16" s="462">
        <v>681</v>
      </c>
      <c r="E16" s="462">
        <v>4749</v>
      </c>
      <c r="F16" s="462">
        <v>1363</v>
      </c>
      <c r="G16" s="462">
        <v>13935</v>
      </c>
      <c r="H16" s="22">
        <v>4913</v>
      </c>
      <c r="I16" s="22">
        <v>2006</v>
      </c>
      <c r="J16" s="22">
        <v>576</v>
      </c>
      <c r="K16" s="22">
        <v>4325</v>
      </c>
      <c r="L16" s="22">
        <v>1134</v>
      </c>
      <c r="M16" s="22">
        <v>12954</v>
      </c>
      <c r="N16" s="473">
        <v>-7.0398277717976354E-2</v>
      </c>
      <c r="O16" s="88"/>
    </row>
    <row r="17" spans="1:14" ht="15.95" customHeight="1">
      <c r="A17" s="407" t="s">
        <v>30</v>
      </c>
      <c r="B17" s="462">
        <v>4268</v>
      </c>
      <c r="C17" s="462">
        <v>1830</v>
      </c>
      <c r="D17" s="462">
        <v>578</v>
      </c>
      <c r="E17" s="462">
        <v>4182</v>
      </c>
      <c r="F17" s="462">
        <v>1182</v>
      </c>
      <c r="G17" s="462">
        <v>12040</v>
      </c>
      <c r="H17" s="22">
        <v>4810</v>
      </c>
      <c r="I17" s="22">
        <v>1990</v>
      </c>
      <c r="J17" s="22">
        <v>531</v>
      </c>
      <c r="K17" s="22">
        <v>4391</v>
      </c>
      <c r="L17" s="22">
        <v>1172</v>
      </c>
      <c r="M17" s="22">
        <v>12894</v>
      </c>
      <c r="N17" s="474">
        <v>7.0930232558139572E-2</v>
      </c>
    </row>
    <row r="18" spans="1:14" ht="15.95" customHeight="1">
      <c r="A18" s="407" t="s">
        <v>31</v>
      </c>
      <c r="B18" s="462">
        <v>3485</v>
      </c>
      <c r="C18" s="462">
        <v>1556</v>
      </c>
      <c r="D18" s="462">
        <v>683</v>
      </c>
      <c r="E18" s="462">
        <v>3483</v>
      </c>
      <c r="F18" s="462">
        <v>1109</v>
      </c>
      <c r="G18" s="462">
        <v>10316</v>
      </c>
      <c r="H18" s="22">
        <v>3712</v>
      </c>
      <c r="I18" s="22">
        <v>1601</v>
      </c>
      <c r="J18" s="22">
        <v>713</v>
      </c>
      <c r="K18" s="22">
        <v>3498</v>
      </c>
      <c r="L18" s="22">
        <v>1050</v>
      </c>
      <c r="M18" s="22">
        <v>10574</v>
      </c>
      <c r="N18" s="474">
        <v>2.5009693679720835E-2</v>
      </c>
    </row>
    <row r="19" spans="1:14" ht="15.95" customHeight="1">
      <c r="A19" s="407" t="s">
        <v>32</v>
      </c>
      <c r="B19" s="462">
        <v>3378</v>
      </c>
      <c r="C19" s="462">
        <v>2405</v>
      </c>
      <c r="D19" s="462">
        <v>6508</v>
      </c>
      <c r="E19" s="462">
        <v>3684</v>
      </c>
      <c r="F19" s="462">
        <v>3092</v>
      </c>
      <c r="G19" s="462">
        <v>19067</v>
      </c>
      <c r="H19" s="22">
        <v>3620</v>
      </c>
      <c r="I19" s="22">
        <v>2658</v>
      </c>
      <c r="J19" s="22">
        <v>7185</v>
      </c>
      <c r="K19" s="22">
        <v>3595</v>
      </c>
      <c r="L19" s="22">
        <v>3192</v>
      </c>
      <c r="M19" s="22">
        <v>20250</v>
      </c>
      <c r="N19" s="474">
        <v>6.2044369853673897E-2</v>
      </c>
    </row>
    <row r="20" spans="1:14" ht="15.95" customHeight="1" thickBot="1">
      <c r="A20" s="408" t="s">
        <v>33</v>
      </c>
      <c r="B20" s="464">
        <v>3670</v>
      </c>
      <c r="C20" s="464">
        <v>3081</v>
      </c>
      <c r="D20" s="464">
        <v>8142</v>
      </c>
      <c r="E20" s="464">
        <v>3975</v>
      </c>
      <c r="F20" s="464">
        <v>4798</v>
      </c>
      <c r="G20" s="464">
        <v>23666</v>
      </c>
      <c r="H20" s="22">
        <v>3919</v>
      </c>
      <c r="I20" s="22">
        <v>3214</v>
      </c>
      <c r="J20" s="22">
        <v>8665</v>
      </c>
      <c r="K20" s="22">
        <v>3869</v>
      </c>
      <c r="L20" s="22">
        <v>4937</v>
      </c>
      <c r="M20" s="22">
        <v>24604</v>
      </c>
      <c r="N20" s="475">
        <v>3.963491929350127E-2</v>
      </c>
    </row>
    <row r="21" spans="1:14" ht="15.95" customHeight="1">
      <c r="A21" s="560" t="s">
        <v>34</v>
      </c>
      <c r="B21" s="466"/>
      <c r="C21" s="466"/>
      <c r="D21" s="466"/>
      <c r="E21" s="466"/>
      <c r="F21" s="466"/>
      <c r="G21" s="466"/>
      <c r="H21" s="18"/>
      <c r="I21" s="18"/>
      <c r="J21" s="18"/>
      <c r="K21" s="18"/>
      <c r="L21" s="18"/>
      <c r="M21" s="18"/>
      <c r="N21" s="476"/>
    </row>
    <row r="22" spans="1:14" ht="31.5" customHeight="1" thickBot="1">
      <c r="A22" s="561"/>
      <c r="B22" s="469">
        <v>4121.5</v>
      </c>
      <c r="C22" s="469">
        <v>2197.6666666666665</v>
      </c>
      <c r="D22" s="469">
        <v>2878.3333333333335</v>
      </c>
      <c r="E22" s="469">
        <v>4140.5</v>
      </c>
      <c r="F22" s="469">
        <v>2159.3333333333335</v>
      </c>
      <c r="G22" s="469">
        <v>15497.333333333334</v>
      </c>
      <c r="H22" s="470">
        <v>4298.666666666667</v>
      </c>
      <c r="I22" s="470">
        <v>2246</v>
      </c>
      <c r="J22" s="470">
        <v>3041.5</v>
      </c>
      <c r="K22" s="470">
        <v>4000.6666666666665</v>
      </c>
      <c r="L22" s="470">
        <v>2107.1666666666665</v>
      </c>
      <c r="M22" s="470">
        <v>15694</v>
      </c>
      <c r="N22" s="477">
        <v>1.269035532994911E-2</v>
      </c>
    </row>
    <row r="23" spans="1:14" ht="15.95" customHeight="1">
      <c r="A23" s="560" t="s">
        <v>35</v>
      </c>
      <c r="B23" s="478"/>
      <c r="C23" s="478"/>
      <c r="D23" s="478"/>
      <c r="E23" s="478"/>
      <c r="F23" s="478"/>
      <c r="G23" s="478"/>
      <c r="H23" s="280"/>
      <c r="I23" s="280"/>
      <c r="J23" s="280"/>
      <c r="K23" s="280"/>
      <c r="L23" s="280"/>
      <c r="M23" s="280"/>
      <c r="N23" s="479"/>
    </row>
    <row r="24" spans="1:14" ht="33.75" customHeight="1" thickBot="1">
      <c r="A24" s="561"/>
      <c r="B24" s="469">
        <v>4217.5833333333339</v>
      </c>
      <c r="C24" s="469">
        <v>2485.833333333333</v>
      </c>
      <c r="D24" s="469">
        <v>4060.583333333333</v>
      </c>
      <c r="E24" s="469">
        <v>4296</v>
      </c>
      <c r="F24" s="469">
        <v>2851.0833333333335</v>
      </c>
      <c r="G24" s="469">
        <v>17911.083333333332</v>
      </c>
      <c r="H24" s="469">
        <v>3905.3333333333335</v>
      </c>
      <c r="I24" s="470">
        <v>2328.583333333333</v>
      </c>
      <c r="J24" s="470">
        <v>4209</v>
      </c>
      <c r="K24" s="470">
        <v>3864.833333333333</v>
      </c>
      <c r="L24" s="470">
        <v>2601.583333333333</v>
      </c>
      <c r="M24" s="470">
        <v>16909.333333333336</v>
      </c>
      <c r="N24" s="480">
        <v>-5.5929056961936729E-2</v>
      </c>
    </row>
    <row r="25" spans="1:14" ht="15.95" customHeight="1">
      <c r="A25" s="15"/>
      <c r="B25" s="15"/>
      <c r="C25" s="16"/>
      <c r="D25" s="15"/>
      <c r="E25" s="15"/>
      <c r="F25" s="15"/>
      <c r="G25" s="15"/>
      <c r="H25" s="15"/>
      <c r="I25" s="15"/>
      <c r="J25" s="1"/>
      <c r="K25" s="1"/>
      <c r="L25" s="1"/>
      <c r="M25" s="1"/>
      <c r="N25" s="1"/>
    </row>
    <row r="26" spans="1:14">
      <c r="A26" s="1"/>
      <c r="B26" s="16"/>
      <c r="C26" s="15"/>
      <c r="D26" s="15"/>
      <c r="E26" s="15"/>
      <c r="F26" s="15"/>
      <c r="G26" s="15"/>
      <c r="H26" s="15"/>
      <c r="I26" s="15"/>
      <c r="J26" s="1"/>
      <c r="K26" s="1"/>
      <c r="L26" s="1"/>
      <c r="M26" s="316" t="s">
        <v>45</v>
      </c>
      <c r="N26" s="1"/>
    </row>
    <row r="27" spans="1:14">
      <c r="A27" s="358">
        <f>'appl. by district, sex, month'!A27</f>
        <v>43521</v>
      </c>
      <c r="B27" s="16"/>
      <c r="C27" s="27"/>
      <c r="D27" s="15"/>
      <c r="E27" s="15"/>
      <c r="F27" s="15"/>
      <c r="G27" s="15"/>
      <c r="H27" s="15"/>
      <c r="I27" s="15"/>
      <c r="J27" s="1"/>
      <c r="K27" s="1"/>
      <c r="L27" s="1"/>
      <c r="M27" s="185" t="s">
        <v>46</v>
      </c>
      <c r="N27" s="1"/>
    </row>
  </sheetData>
  <mergeCells count="20">
    <mergeCell ref="J5:J6"/>
    <mergeCell ref="K5:K6"/>
    <mergeCell ref="L5:L6"/>
    <mergeCell ref="M5:M6"/>
    <mergeCell ref="L1:N1"/>
    <mergeCell ref="A13:A14"/>
    <mergeCell ref="A21:A22"/>
    <mergeCell ref="A23:A24"/>
    <mergeCell ref="A2:N2"/>
    <mergeCell ref="B4:G4"/>
    <mergeCell ref="H4:M4"/>
    <mergeCell ref="B5:B6"/>
    <mergeCell ref="C5:C6"/>
    <mergeCell ref="D5:D6"/>
    <mergeCell ref="E5:E6"/>
    <mergeCell ref="F5:F6"/>
    <mergeCell ref="G5:G6"/>
    <mergeCell ref="N4:N6"/>
    <mergeCell ref="H5:H6"/>
    <mergeCell ref="I5:I6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N16" sqref="N16"/>
    </sheetView>
  </sheetViews>
  <sheetFormatPr defaultRowHeight="12.75"/>
  <cols>
    <col min="1" max="1" width="15.85546875" customWidth="1"/>
    <col min="2" max="2" width="10.7109375" customWidth="1"/>
    <col min="3" max="3" width="11.140625" customWidth="1"/>
    <col min="4" max="4" width="10.7109375" customWidth="1"/>
    <col min="5" max="5" width="11.7109375" customWidth="1"/>
    <col min="6" max="7" width="10.7109375" customWidth="1"/>
    <col min="8" max="8" width="11.28515625" customWidth="1"/>
    <col min="9" max="9" width="10.7109375" customWidth="1"/>
    <col min="10" max="10" width="11.7109375" customWidth="1"/>
    <col min="11" max="11" width="10.7109375" customWidth="1"/>
  </cols>
  <sheetData>
    <row r="1" spans="1:12">
      <c r="A1" s="31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>
      <c r="A2" s="572" t="s">
        <v>125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87"/>
    </row>
    <row r="3" spans="1:12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2"/>
    </row>
    <row r="4" spans="1:12" ht="13.5" thickBo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2"/>
    </row>
    <row r="5" spans="1:12">
      <c r="A5" s="410"/>
      <c r="B5" s="410"/>
      <c r="C5" s="11"/>
      <c r="D5" s="12">
        <v>2017</v>
      </c>
      <c r="E5" s="11"/>
      <c r="F5" s="13"/>
      <c r="G5" s="11"/>
      <c r="H5" s="11"/>
      <c r="I5" s="12">
        <v>2018</v>
      </c>
      <c r="J5" s="11"/>
      <c r="K5" s="13"/>
      <c r="L5" s="14"/>
    </row>
    <row r="6" spans="1:12">
      <c r="A6" s="404" t="s">
        <v>48</v>
      </c>
      <c r="B6" s="406"/>
      <c r="C6" s="105"/>
      <c r="D6" s="106"/>
      <c r="E6" s="105"/>
      <c r="F6" s="107"/>
      <c r="G6" s="105"/>
      <c r="H6" s="105"/>
      <c r="I6" s="106"/>
      <c r="J6" s="105"/>
      <c r="K6" s="107"/>
      <c r="L6" s="16"/>
    </row>
    <row r="7" spans="1:12" ht="15.95" customHeight="1" thickBot="1">
      <c r="A7" s="405"/>
      <c r="B7" s="359" t="s">
        <v>36</v>
      </c>
      <c r="C7" s="360" t="s">
        <v>50</v>
      </c>
      <c r="D7" s="360" t="s">
        <v>44</v>
      </c>
      <c r="E7" s="360" t="s">
        <v>50</v>
      </c>
      <c r="F7" s="361" t="s">
        <v>42</v>
      </c>
      <c r="G7" s="359" t="s">
        <v>36</v>
      </c>
      <c r="H7" s="360" t="s">
        <v>50</v>
      </c>
      <c r="I7" s="360" t="s">
        <v>44</v>
      </c>
      <c r="J7" s="360" t="s">
        <v>50</v>
      </c>
      <c r="K7" s="411" t="s">
        <v>42</v>
      </c>
      <c r="L7" s="15"/>
    </row>
    <row r="8" spans="1:12" ht="15.95" customHeight="1">
      <c r="A8" s="406" t="s">
        <v>21</v>
      </c>
      <c r="B8" s="462">
        <v>12181</v>
      </c>
      <c r="C8" s="481">
        <v>0.44764984748814818</v>
      </c>
      <c r="D8" s="462">
        <v>15030</v>
      </c>
      <c r="E8" s="481">
        <v>0.55235015251185182</v>
      </c>
      <c r="F8" s="482">
        <v>27211</v>
      </c>
      <c r="G8" s="24">
        <v>11410</v>
      </c>
      <c r="H8" s="483">
        <v>0.4399629829567363</v>
      </c>
      <c r="I8" s="25">
        <v>14524</v>
      </c>
      <c r="J8" s="483">
        <v>0.5600370170432637</v>
      </c>
      <c r="K8" s="180">
        <v>25934</v>
      </c>
      <c r="L8" s="23"/>
    </row>
    <row r="9" spans="1:12" ht="15.95" customHeight="1">
      <c r="A9" s="407" t="s">
        <v>22</v>
      </c>
      <c r="B9" s="462">
        <v>11795</v>
      </c>
      <c r="C9" s="481">
        <v>0.44623940677966101</v>
      </c>
      <c r="D9" s="462">
        <v>14637</v>
      </c>
      <c r="E9" s="481">
        <v>0.55376059322033899</v>
      </c>
      <c r="F9" s="482">
        <v>26432</v>
      </c>
      <c r="G9" s="24">
        <v>9889</v>
      </c>
      <c r="H9" s="483">
        <v>0.41787449820409889</v>
      </c>
      <c r="I9" s="25">
        <v>13776</v>
      </c>
      <c r="J9" s="483">
        <v>0.58212550179590117</v>
      </c>
      <c r="K9" s="180">
        <v>23665</v>
      </c>
      <c r="L9" s="23"/>
    </row>
    <row r="10" spans="1:12" ht="15.95" customHeight="1">
      <c r="A10" s="407" t="s">
        <v>23</v>
      </c>
      <c r="B10" s="462">
        <v>10885</v>
      </c>
      <c r="C10" s="481">
        <v>0.44537643207855976</v>
      </c>
      <c r="D10" s="462">
        <v>13555</v>
      </c>
      <c r="E10" s="481">
        <v>0.5546235679214403</v>
      </c>
      <c r="F10" s="482">
        <v>24440</v>
      </c>
      <c r="G10" s="24">
        <v>8900</v>
      </c>
      <c r="H10" s="483">
        <v>0.42058503851424789</v>
      </c>
      <c r="I10" s="25">
        <v>12261</v>
      </c>
      <c r="J10" s="483">
        <v>0.57941496148575211</v>
      </c>
      <c r="K10" s="180">
        <v>21161</v>
      </c>
      <c r="L10" s="23"/>
    </row>
    <row r="11" spans="1:12" ht="15.95" customHeight="1">
      <c r="A11" s="407" t="s">
        <v>24</v>
      </c>
      <c r="B11" s="462">
        <v>8164</v>
      </c>
      <c r="C11" s="481">
        <v>0.45137391496655055</v>
      </c>
      <c r="D11" s="462">
        <v>9923</v>
      </c>
      <c r="E11" s="481">
        <v>0.54862608503344945</v>
      </c>
      <c r="F11" s="482">
        <v>18087</v>
      </c>
      <c r="G11" s="24">
        <v>7170</v>
      </c>
      <c r="H11" s="483">
        <v>0.42579725636914306</v>
      </c>
      <c r="I11" s="25">
        <v>9669</v>
      </c>
      <c r="J11" s="483">
        <v>0.57420274363085699</v>
      </c>
      <c r="K11" s="180">
        <v>16839</v>
      </c>
      <c r="L11" s="23"/>
    </row>
    <row r="12" spans="1:12" ht="15.95" customHeight="1">
      <c r="A12" s="406" t="s">
        <v>25</v>
      </c>
      <c r="B12" s="462">
        <v>5794</v>
      </c>
      <c r="C12" s="481">
        <v>0.42966258806080831</v>
      </c>
      <c r="D12" s="462">
        <v>7691</v>
      </c>
      <c r="E12" s="481">
        <v>0.57033741193919174</v>
      </c>
      <c r="F12" s="482">
        <v>13485</v>
      </c>
      <c r="G12" s="24">
        <v>4328</v>
      </c>
      <c r="H12" s="483">
        <v>0.42019417475728155</v>
      </c>
      <c r="I12" s="25">
        <v>5972</v>
      </c>
      <c r="J12" s="483">
        <v>0.5798058252427184</v>
      </c>
      <c r="K12" s="180">
        <v>10300</v>
      </c>
      <c r="L12" s="23"/>
    </row>
    <row r="13" spans="1:12" ht="15.95" customHeight="1" thickBot="1">
      <c r="A13" s="408" t="s">
        <v>26</v>
      </c>
      <c r="B13" s="464">
        <v>4584</v>
      </c>
      <c r="C13" s="484">
        <v>0.37286481210346512</v>
      </c>
      <c r="D13" s="464">
        <v>7710</v>
      </c>
      <c r="E13" s="484">
        <v>0.62713518789653488</v>
      </c>
      <c r="F13" s="485">
        <v>12294</v>
      </c>
      <c r="G13" s="24">
        <v>4016</v>
      </c>
      <c r="H13" s="483">
        <v>0.3701723661166928</v>
      </c>
      <c r="I13" s="25">
        <v>6833</v>
      </c>
      <c r="J13" s="483">
        <v>0.6298276338833072</v>
      </c>
      <c r="K13" s="180">
        <v>10849</v>
      </c>
      <c r="L13" s="23"/>
    </row>
    <row r="14" spans="1:12" ht="15.95" customHeight="1">
      <c r="A14" s="560" t="s">
        <v>27</v>
      </c>
      <c r="B14" s="465"/>
      <c r="C14" s="466"/>
      <c r="D14" s="466"/>
      <c r="E14" s="466"/>
      <c r="F14" s="486"/>
      <c r="G14" s="26"/>
      <c r="H14" s="18"/>
      <c r="I14" s="18"/>
      <c r="J14" s="18"/>
      <c r="K14" s="19"/>
      <c r="L14" s="15"/>
    </row>
    <row r="15" spans="1:12" ht="36" customHeight="1" thickBot="1">
      <c r="A15" s="561"/>
      <c r="B15" s="469">
        <v>8900.5</v>
      </c>
      <c r="C15" s="487">
        <v>0.4379125700087742</v>
      </c>
      <c r="D15" s="469">
        <v>11424.333333333334</v>
      </c>
      <c r="E15" s="487">
        <v>0.56208742999122585</v>
      </c>
      <c r="F15" s="488">
        <v>20324.833333333332</v>
      </c>
      <c r="G15" s="197">
        <v>7618.833333333333</v>
      </c>
      <c r="H15" s="101">
        <v>0.4203571559936734</v>
      </c>
      <c r="I15" s="470">
        <v>10505.833333333334</v>
      </c>
      <c r="J15" s="101">
        <v>0.5796428440063266</v>
      </c>
      <c r="K15" s="489">
        <v>18124.666666666668</v>
      </c>
      <c r="L15" s="23"/>
    </row>
    <row r="16" spans="1:12" ht="15.95" customHeight="1" thickBot="1">
      <c r="A16" s="409" t="s">
        <v>28</v>
      </c>
      <c r="B16" s="472">
        <v>4726</v>
      </c>
      <c r="C16" s="490">
        <v>0.33853868194842407</v>
      </c>
      <c r="D16" s="472">
        <v>9234</v>
      </c>
      <c r="E16" s="490">
        <v>0.66146131805157593</v>
      </c>
      <c r="F16" s="491">
        <v>13960</v>
      </c>
      <c r="G16" s="198">
        <v>4272</v>
      </c>
      <c r="H16" s="492">
        <v>0.33147113594040967</v>
      </c>
      <c r="I16" s="22">
        <v>8616</v>
      </c>
      <c r="J16" s="21">
        <v>0.66852886405959033</v>
      </c>
      <c r="K16" s="203">
        <v>12888</v>
      </c>
      <c r="L16" s="23"/>
    </row>
    <row r="17" spans="1:12" ht="15.95" customHeight="1">
      <c r="A17" s="407" t="s">
        <v>29</v>
      </c>
      <c r="B17" s="462">
        <v>4617</v>
      </c>
      <c r="C17" s="481">
        <v>0.33132400430570508</v>
      </c>
      <c r="D17" s="462">
        <v>9318</v>
      </c>
      <c r="E17" s="481">
        <v>0.66867599569429492</v>
      </c>
      <c r="F17" s="482">
        <v>13935</v>
      </c>
      <c r="G17" s="198">
        <v>4193</v>
      </c>
      <c r="H17" s="493">
        <v>0.32368380423035353</v>
      </c>
      <c r="I17" s="22">
        <v>8761</v>
      </c>
      <c r="J17" s="21">
        <v>0.67631619576964641</v>
      </c>
      <c r="K17" s="203">
        <v>12954</v>
      </c>
      <c r="L17" s="23"/>
    </row>
    <row r="18" spans="1:12" ht="15.95" customHeight="1">
      <c r="A18" s="407" t="s">
        <v>30</v>
      </c>
      <c r="B18" s="462">
        <v>4365</v>
      </c>
      <c r="C18" s="481">
        <v>0.36254152823920266</v>
      </c>
      <c r="D18" s="462">
        <v>7675</v>
      </c>
      <c r="E18" s="481">
        <v>0.6374584717607974</v>
      </c>
      <c r="F18" s="482">
        <v>12040</v>
      </c>
      <c r="G18" s="198">
        <v>4391</v>
      </c>
      <c r="H18" s="493">
        <v>0.34054599038312394</v>
      </c>
      <c r="I18" s="22">
        <v>8503</v>
      </c>
      <c r="J18" s="21">
        <v>0.65945400961687606</v>
      </c>
      <c r="K18" s="180">
        <v>12894</v>
      </c>
      <c r="L18" s="23"/>
    </row>
    <row r="19" spans="1:12" ht="15.95" customHeight="1">
      <c r="A19" s="407" t="s">
        <v>31</v>
      </c>
      <c r="B19" s="462">
        <v>4231</v>
      </c>
      <c r="C19" s="481">
        <v>0.41013958898797986</v>
      </c>
      <c r="D19" s="462">
        <v>6085</v>
      </c>
      <c r="E19" s="481">
        <v>0.58986041101202014</v>
      </c>
      <c r="F19" s="482">
        <v>10316</v>
      </c>
      <c r="G19" s="198">
        <v>4360</v>
      </c>
      <c r="H19" s="493">
        <v>0.41233213542651787</v>
      </c>
      <c r="I19" s="22">
        <v>6214</v>
      </c>
      <c r="J19" s="21">
        <v>0.58766786457348208</v>
      </c>
      <c r="K19" s="180">
        <v>10574</v>
      </c>
      <c r="L19" s="23"/>
    </row>
    <row r="20" spans="1:12" ht="15.95" customHeight="1">
      <c r="A20" s="407" t="s">
        <v>32</v>
      </c>
      <c r="B20" s="462">
        <v>8044</v>
      </c>
      <c r="C20" s="481">
        <v>0.42188073635076312</v>
      </c>
      <c r="D20" s="462">
        <v>11023</v>
      </c>
      <c r="E20" s="481">
        <v>0.57811926364923694</v>
      </c>
      <c r="F20" s="482">
        <v>19067</v>
      </c>
      <c r="G20" s="198">
        <v>8620</v>
      </c>
      <c r="H20" s="493">
        <v>0.42567901234567901</v>
      </c>
      <c r="I20" s="22">
        <v>11630</v>
      </c>
      <c r="J20" s="21">
        <v>0.57432098765432094</v>
      </c>
      <c r="K20" s="180">
        <v>20250</v>
      </c>
      <c r="L20" s="23"/>
    </row>
    <row r="21" spans="1:12" ht="15.95" customHeight="1" thickBot="1">
      <c r="A21" s="408" t="s">
        <v>33</v>
      </c>
      <c r="B21" s="464">
        <v>10400</v>
      </c>
      <c r="C21" s="484">
        <v>0.4394489985633398</v>
      </c>
      <c r="D21" s="464">
        <v>13266</v>
      </c>
      <c r="E21" s="484">
        <v>0.56055100143666015</v>
      </c>
      <c r="F21" s="485">
        <v>23666</v>
      </c>
      <c r="G21" s="198">
        <v>10742</v>
      </c>
      <c r="H21" s="21">
        <v>0.43659567549991873</v>
      </c>
      <c r="I21" s="22">
        <v>13862</v>
      </c>
      <c r="J21" s="21">
        <v>0.56340432450008127</v>
      </c>
      <c r="K21" s="204">
        <v>24604</v>
      </c>
      <c r="L21" s="23"/>
    </row>
    <row r="22" spans="1:12" ht="15.95" customHeight="1">
      <c r="A22" s="560" t="s">
        <v>34</v>
      </c>
      <c r="B22" s="466"/>
      <c r="C22" s="466"/>
      <c r="D22" s="466"/>
      <c r="E22" s="466"/>
      <c r="F22" s="486"/>
      <c r="G22" s="17"/>
      <c r="H22" s="494"/>
      <c r="I22" s="18"/>
      <c r="J22" s="494"/>
      <c r="K22" s="19"/>
      <c r="L22" s="20"/>
    </row>
    <row r="23" spans="1:12" ht="32.25" customHeight="1" thickBot="1">
      <c r="A23" s="561"/>
      <c r="B23" s="495">
        <v>6063.833333333333</v>
      </c>
      <c r="C23" s="496">
        <v>0.39128237116062975</v>
      </c>
      <c r="D23" s="495">
        <v>9433.5</v>
      </c>
      <c r="E23" s="496">
        <v>0.6087176288393702</v>
      </c>
      <c r="F23" s="497">
        <v>15497.333333333334</v>
      </c>
      <c r="G23" s="498">
        <v>6096.333333333333</v>
      </c>
      <c r="H23" s="499">
        <v>0.38844993840533537</v>
      </c>
      <c r="I23" s="500">
        <v>9597.6666666666661</v>
      </c>
      <c r="J23" s="21">
        <v>0.61155006159466463</v>
      </c>
      <c r="K23" s="501">
        <v>15694</v>
      </c>
      <c r="L23" s="23"/>
    </row>
    <row r="24" spans="1:12" ht="15.95" customHeight="1">
      <c r="A24" s="560" t="s">
        <v>35</v>
      </c>
      <c r="B24" s="466"/>
      <c r="C24" s="466"/>
      <c r="D24" s="466"/>
      <c r="E24" s="466"/>
      <c r="F24" s="486"/>
      <c r="G24" s="17"/>
      <c r="H24" s="502"/>
      <c r="I24" s="18"/>
      <c r="J24" s="18"/>
      <c r="K24" s="503"/>
      <c r="L24" s="20"/>
    </row>
    <row r="25" spans="1:12" ht="31.5" customHeight="1" thickBot="1">
      <c r="A25" s="561"/>
      <c r="B25" s="469">
        <v>7482.1666666666661</v>
      </c>
      <c r="C25" s="487">
        <v>0.4177394816058958</v>
      </c>
      <c r="D25" s="469">
        <v>10428.916666666668</v>
      </c>
      <c r="E25" s="487">
        <v>0.58226051839410431</v>
      </c>
      <c r="F25" s="488">
        <v>17911.083333333332</v>
      </c>
      <c r="G25" s="197">
        <v>6857.583333333333</v>
      </c>
      <c r="H25" s="499">
        <v>0.40555018924459857</v>
      </c>
      <c r="I25" s="470">
        <v>10051.75</v>
      </c>
      <c r="J25" s="101">
        <v>0.59444981075540126</v>
      </c>
      <c r="K25" s="489">
        <v>16909.333333333336</v>
      </c>
      <c r="L25" s="23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</row>
    <row r="27" spans="1:12" ht="14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316" t="s">
        <v>45</v>
      </c>
      <c r="K28" s="1"/>
    </row>
    <row r="29" spans="1:12">
      <c r="A29" s="358">
        <v>43521</v>
      </c>
      <c r="B29" s="1"/>
      <c r="C29" s="1"/>
      <c r="D29" s="1"/>
      <c r="E29" s="1"/>
      <c r="F29" s="1"/>
      <c r="G29" s="1"/>
      <c r="H29" s="1"/>
      <c r="I29" s="1"/>
      <c r="J29" s="185" t="s">
        <v>46</v>
      </c>
      <c r="K29" s="1"/>
    </row>
    <row r="30" spans="1:12">
      <c r="A30" s="362"/>
      <c r="B30" s="1"/>
      <c r="C30" s="1"/>
      <c r="D30" s="1"/>
      <c r="E30" s="1"/>
      <c r="F30" s="4"/>
      <c r="G30" s="4"/>
      <c r="H30" s="1"/>
      <c r="I30" s="39"/>
      <c r="J30" s="1"/>
      <c r="K30" s="1"/>
    </row>
    <row r="31" spans="1:12">
      <c r="A31" s="33"/>
      <c r="B31" s="1"/>
      <c r="C31" s="1"/>
      <c r="D31" s="1"/>
      <c r="E31" s="1"/>
      <c r="F31" s="1"/>
      <c r="G31" s="1"/>
      <c r="H31" s="39"/>
      <c r="I31" s="39"/>
      <c r="J31" s="4"/>
      <c r="K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5">
    <mergeCell ref="A2:K2"/>
    <mergeCell ref="A3:K3"/>
    <mergeCell ref="A14:A15"/>
    <mergeCell ref="A22:A23"/>
    <mergeCell ref="A24:A25"/>
  </mergeCells>
  <phoneticPr fontId="0" type="noConversion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topLeftCell="A10" workbookViewId="0">
      <selection activeCell="G27" sqref="G27"/>
    </sheetView>
  </sheetViews>
  <sheetFormatPr defaultRowHeight="12.75"/>
  <cols>
    <col min="1" max="1" width="16.42578125" customWidth="1"/>
    <col min="2" max="2" width="5" bestFit="1" customWidth="1"/>
    <col min="3" max="9" width="6" bestFit="1" customWidth="1"/>
    <col min="10" max="10" width="6.7109375" bestFit="1" customWidth="1"/>
    <col min="11" max="20" width="6" bestFit="1" customWidth="1"/>
    <col min="21" max="25" width="7.5703125" customWidth="1"/>
    <col min="26" max="26" width="9.42578125" bestFit="1" customWidth="1"/>
  </cols>
  <sheetData>
    <row r="1" spans="1:39" ht="12" customHeight="1"/>
    <row r="2" spans="1:39" ht="19.5" customHeight="1">
      <c r="A2" s="318" t="s">
        <v>51</v>
      </c>
    </row>
    <row r="3" spans="1:39" s="4" customFormat="1" ht="25.5" customHeight="1">
      <c r="A3" s="597" t="s">
        <v>127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</row>
    <row r="4" spans="1:39" ht="15.75" thickBot="1">
      <c r="A4" s="10"/>
      <c r="B4" s="10"/>
      <c r="C4" s="10"/>
      <c r="D4" s="10"/>
      <c r="E4" s="10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</row>
    <row r="5" spans="1:39" ht="25.5" customHeight="1" thickBot="1">
      <c r="A5" s="295" t="s">
        <v>48</v>
      </c>
      <c r="B5" s="286">
        <v>1995</v>
      </c>
      <c r="C5" s="287">
        <v>1996</v>
      </c>
      <c r="D5" s="287">
        <v>1997</v>
      </c>
      <c r="E5" s="287">
        <v>1998</v>
      </c>
      <c r="F5" s="287">
        <v>1999</v>
      </c>
      <c r="G5" s="287">
        <v>2000</v>
      </c>
      <c r="H5" s="287">
        <v>2001</v>
      </c>
      <c r="I5" s="288">
        <v>2002</v>
      </c>
      <c r="J5" s="288">
        <v>2003</v>
      </c>
      <c r="K5" s="289">
        <v>2004</v>
      </c>
      <c r="L5" s="289">
        <v>2005</v>
      </c>
      <c r="M5" s="288">
        <v>2006</v>
      </c>
      <c r="N5" s="288">
        <v>2007</v>
      </c>
      <c r="O5" s="288">
        <v>2008</v>
      </c>
      <c r="P5" s="288">
        <v>2009</v>
      </c>
      <c r="Q5" s="288">
        <v>2010</v>
      </c>
      <c r="R5" s="288">
        <v>2011</v>
      </c>
      <c r="S5" s="288">
        <v>2012</v>
      </c>
      <c r="T5" s="288">
        <v>2013</v>
      </c>
      <c r="U5" s="290">
        <v>2014</v>
      </c>
      <c r="V5" s="290">
        <v>2015</v>
      </c>
      <c r="W5" s="290">
        <v>2016</v>
      </c>
      <c r="X5" s="290">
        <v>2017</v>
      </c>
      <c r="Y5" s="290">
        <v>2018</v>
      </c>
      <c r="Z5" s="365" t="s">
        <v>126</v>
      </c>
    </row>
    <row r="6" spans="1:39" ht="18" customHeight="1">
      <c r="A6" s="363" t="s">
        <v>21</v>
      </c>
      <c r="B6" s="139">
        <v>9930</v>
      </c>
      <c r="C6" s="139">
        <v>11018</v>
      </c>
      <c r="D6" s="139">
        <v>13246</v>
      </c>
      <c r="E6" s="139">
        <v>11830</v>
      </c>
      <c r="F6" s="139">
        <v>14649</v>
      </c>
      <c r="G6" s="139">
        <v>14167</v>
      </c>
      <c r="H6" s="139">
        <v>14565</v>
      </c>
      <c r="I6" s="139">
        <v>14545</v>
      </c>
      <c r="J6" s="504">
        <v>15305</v>
      </c>
      <c r="K6" s="504">
        <v>15193</v>
      </c>
      <c r="L6" s="102">
        <v>18220</v>
      </c>
      <c r="M6" s="102">
        <v>18391</v>
      </c>
      <c r="N6" s="102">
        <v>18001</v>
      </c>
      <c r="O6" s="102">
        <v>16578</v>
      </c>
      <c r="P6" s="102">
        <v>18238</v>
      </c>
      <c r="Q6" s="102">
        <v>24817</v>
      </c>
      <c r="R6" s="102">
        <v>26664</v>
      </c>
      <c r="S6" s="102">
        <v>32281</v>
      </c>
      <c r="T6" s="102">
        <v>36466</v>
      </c>
      <c r="U6" s="102">
        <v>38333</v>
      </c>
      <c r="V6" s="102">
        <v>31236</v>
      </c>
      <c r="W6" s="102">
        <v>28120</v>
      </c>
      <c r="X6" s="505">
        <v>27211</v>
      </c>
      <c r="Y6" s="102">
        <v>25934</v>
      </c>
      <c r="Z6" s="506">
        <v>-4.6929550549410171E-2</v>
      </c>
    </row>
    <row r="7" spans="1:39" ht="18" customHeight="1">
      <c r="A7" s="80" t="s">
        <v>22</v>
      </c>
      <c r="B7" s="139">
        <v>9756</v>
      </c>
      <c r="C7" s="139">
        <v>11053</v>
      </c>
      <c r="D7" s="139">
        <v>12655</v>
      </c>
      <c r="E7" s="139">
        <v>12110</v>
      </c>
      <c r="F7" s="139">
        <v>14815</v>
      </c>
      <c r="G7" s="139">
        <v>14239</v>
      </c>
      <c r="H7" s="139">
        <v>14236</v>
      </c>
      <c r="I7" s="139">
        <v>14539</v>
      </c>
      <c r="J7" s="139">
        <v>15608</v>
      </c>
      <c r="K7" s="139">
        <v>15554</v>
      </c>
      <c r="L7" s="102">
        <v>17868</v>
      </c>
      <c r="M7" s="102">
        <v>17832</v>
      </c>
      <c r="N7" s="102">
        <v>17372</v>
      </c>
      <c r="O7" s="102">
        <v>15781</v>
      </c>
      <c r="P7" s="102">
        <v>18809</v>
      </c>
      <c r="Q7" s="102">
        <v>24511</v>
      </c>
      <c r="R7" s="102">
        <v>26506</v>
      </c>
      <c r="S7" s="102">
        <v>32291</v>
      </c>
      <c r="T7" s="507">
        <v>36211</v>
      </c>
      <c r="U7" s="507">
        <v>36901</v>
      </c>
      <c r="V7" s="507">
        <v>30900</v>
      </c>
      <c r="W7" s="507">
        <v>28003</v>
      </c>
      <c r="X7" s="508">
        <v>26432</v>
      </c>
      <c r="Y7" s="102">
        <v>23665</v>
      </c>
      <c r="Z7" s="506">
        <v>-0.10468371670702181</v>
      </c>
    </row>
    <row r="8" spans="1:39" ht="18" customHeight="1">
      <c r="A8" s="80" t="s">
        <v>23</v>
      </c>
      <c r="B8" s="139">
        <v>8180</v>
      </c>
      <c r="C8" s="139">
        <v>9737</v>
      </c>
      <c r="D8" s="139">
        <v>11429</v>
      </c>
      <c r="E8" s="139">
        <v>12131</v>
      </c>
      <c r="F8" s="139">
        <v>14042</v>
      </c>
      <c r="G8" s="139">
        <v>13613</v>
      </c>
      <c r="H8" s="139">
        <v>13271</v>
      </c>
      <c r="I8" s="139">
        <v>13023</v>
      </c>
      <c r="J8" s="139">
        <v>14691</v>
      </c>
      <c r="K8" s="139">
        <v>14131</v>
      </c>
      <c r="L8" s="102">
        <v>16725</v>
      </c>
      <c r="M8" s="102">
        <v>16958</v>
      </c>
      <c r="N8" s="102">
        <v>16224</v>
      </c>
      <c r="O8" s="102">
        <v>14766</v>
      </c>
      <c r="P8" s="102">
        <v>18544</v>
      </c>
      <c r="Q8" s="102">
        <v>24127</v>
      </c>
      <c r="R8" s="102">
        <v>25390</v>
      </c>
      <c r="S8" s="507">
        <v>31796</v>
      </c>
      <c r="T8" s="507">
        <v>35234</v>
      </c>
      <c r="U8" s="507">
        <v>35016</v>
      </c>
      <c r="V8" s="507">
        <v>30314</v>
      </c>
      <c r="W8" s="507">
        <v>25337</v>
      </c>
      <c r="X8" s="508">
        <v>24440</v>
      </c>
      <c r="Y8" s="102">
        <v>21161</v>
      </c>
      <c r="Z8" s="506">
        <v>-0.13416530278232408</v>
      </c>
    </row>
    <row r="9" spans="1:39" ht="18" customHeight="1">
      <c r="A9" s="80" t="s">
        <v>24</v>
      </c>
      <c r="B9" s="139">
        <v>4784</v>
      </c>
      <c r="C9" s="139">
        <v>6373</v>
      </c>
      <c r="D9" s="139">
        <v>7704</v>
      </c>
      <c r="E9" s="139">
        <v>7688</v>
      </c>
      <c r="F9" s="139">
        <v>8442</v>
      </c>
      <c r="G9" s="139">
        <v>9206</v>
      </c>
      <c r="H9" s="139">
        <v>8608</v>
      </c>
      <c r="I9" s="139">
        <v>7645</v>
      </c>
      <c r="J9" s="140" t="s">
        <v>5</v>
      </c>
      <c r="K9" s="139">
        <v>8906</v>
      </c>
      <c r="L9" s="102">
        <v>11089</v>
      </c>
      <c r="M9" s="102">
        <v>12239</v>
      </c>
      <c r="N9" s="102">
        <v>11566</v>
      </c>
      <c r="O9" s="102">
        <v>10318</v>
      </c>
      <c r="P9" s="102">
        <v>14862</v>
      </c>
      <c r="Q9" s="102">
        <v>18931</v>
      </c>
      <c r="R9" s="102">
        <v>21153</v>
      </c>
      <c r="S9" s="102">
        <v>27901</v>
      </c>
      <c r="T9" s="507">
        <v>31887</v>
      </c>
      <c r="U9" s="507">
        <v>28218</v>
      </c>
      <c r="V9" s="507">
        <v>22988</v>
      </c>
      <c r="W9" s="507">
        <v>18731</v>
      </c>
      <c r="X9" s="508">
        <v>18087</v>
      </c>
      <c r="Y9" s="102">
        <v>16839</v>
      </c>
      <c r="Z9" s="506">
        <v>-6.8999834135014093E-2</v>
      </c>
    </row>
    <row r="10" spans="1:39" ht="18" customHeight="1">
      <c r="A10" s="80" t="s">
        <v>25</v>
      </c>
      <c r="B10" s="139">
        <v>4863</v>
      </c>
      <c r="C10" s="139">
        <v>6134</v>
      </c>
      <c r="D10" s="139">
        <v>7510</v>
      </c>
      <c r="E10" s="139">
        <v>7129</v>
      </c>
      <c r="F10" s="139">
        <v>7827</v>
      </c>
      <c r="G10" s="139">
        <v>8703</v>
      </c>
      <c r="H10" s="139">
        <v>8361</v>
      </c>
      <c r="I10" s="139">
        <v>6862</v>
      </c>
      <c r="J10" s="139">
        <v>8573</v>
      </c>
      <c r="K10" s="139">
        <v>7739</v>
      </c>
      <c r="L10" s="102">
        <v>10521</v>
      </c>
      <c r="M10" s="102">
        <v>10922</v>
      </c>
      <c r="N10" s="102">
        <v>9409</v>
      </c>
      <c r="O10" s="102">
        <v>8802</v>
      </c>
      <c r="P10" s="102">
        <v>13253</v>
      </c>
      <c r="Q10" s="102">
        <v>16873</v>
      </c>
      <c r="R10" s="102">
        <v>18627</v>
      </c>
      <c r="S10" s="102">
        <v>24512</v>
      </c>
      <c r="T10" s="507">
        <v>27981</v>
      </c>
      <c r="U10" s="507">
        <v>23335</v>
      </c>
      <c r="V10" s="507">
        <v>17637</v>
      </c>
      <c r="W10" s="507">
        <v>14730</v>
      </c>
      <c r="X10" s="508">
        <v>13485</v>
      </c>
      <c r="Y10" s="102">
        <v>10300</v>
      </c>
      <c r="Z10" s="506">
        <v>-0.23618835743418609</v>
      </c>
    </row>
    <row r="11" spans="1:39" ht="18" customHeight="1" thickBot="1">
      <c r="A11" s="186" t="s">
        <v>26</v>
      </c>
      <c r="B11" s="291">
        <v>5189</v>
      </c>
      <c r="C11" s="291">
        <v>6841</v>
      </c>
      <c r="D11" s="291">
        <v>7867</v>
      </c>
      <c r="E11" s="291">
        <v>7712</v>
      </c>
      <c r="F11" s="291">
        <v>8201</v>
      </c>
      <c r="G11" s="291">
        <v>8720</v>
      </c>
      <c r="H11" s="291">
        <v>8719</v>
      </c>
      <c r="I11" s="291">
        <v>7303</v>
      </c>
      <c r="J11" s="291">
        <v>8243</v>
      </c>
      <c r="K11" s="291">
        <v>8029</v>
      </c>
      <c r="L11" s="292">
        <v>10762</v>
      </c>
      <c r="M11" s="292">
        <v>10769</v>
      </c>
      <c r="N11" s="292">
        <v>9820</v>
      </c>
      <c r="O11" s="292">
        <v>9044</v>
      </c>
      <c r="P11" s="292">
        <v>14394</v>
      </c>
      <c r="Q11" s="292">
        <v>17593</v>
      </c>
      <c r="R11" s="292">
        <v>19276</v>
      </c>
      <c r="S11" s="509">
        <v>24090</v>
      </c>
      <c r="T11" s="509">
        <v>28290</v>
      </c>
      <c r="U11" s="509">
        <v>22958</v>
      </c>
      <c r="V11" s="509">
        <v>17842</v>
      </c>
      <c r="W11" s="509">
        <v>13962</v>
      </c>
      <c r="X11" s="510">
        <v>12294</v>
      </c>
      <c r="Y11" s="102">
        <v>10849</v>
      </c>
      <c r="Z11" s="506">
        <v>-0.11753700992353999</v>
      </c>
    </row>
    <row r="12" spans="1:39" ht="38.25" customHeight="1" thickBot="1">
      <c r="A12" s="108" t="s">
        <v>27</v>
      </c>
      <c r="B12" s="293">
        <v>7117</v>
      </c>
      <c r="C12" s="293">
        <v>8526</v>
      </c>
      <c r="D12" s="293">
        <v>10068.5</v>
      </c>
      <c r="E12" s="293">
        <v>9766.6666666666661</v>
      </c>
      <c r="F12" s="293">
        <v>11329.333333333334</v>
      </c>
      <c r="G12" s="293">
        <v>11441.333333333334</v>
      </c>
      <c r="H12" s="293">
        <v>11293.333333333334</v>
      </c>
      <c r="I12" s="293">
        <v>10652.833333333334</v>
      </c>
      <c r="J12" s="293">
        <v>12484</v>
      </c>
      <c r="K12" s="293">
        <v>11592</v>
      </c>
      <c r="L12" s="221">
        <v>14197.5</v>
      </c>
      <c r="M12" s="221">
        <v>14518.5</v>
      </c>
      <c r="N12" s="221">
        <v>13732</v>
      </c>
      <c r="O12" s="221">
        <v>12548.166666666666</v>
      </c>
      <c r="P12" s="221">
        <v>16350</v>
      </c>
      <c r="Q12" s="221">
        <v>21142</v>
      </c>
      <c r="R12" s="221">
        <v>22936</v>
      </c>
      <c r="S12" s="221">
        <v>28811.833333333332</v>
      </c>
      <c r="T12" s="221">
        <v>32678.166666666668</v>
      </c>
      <c r="U12" s="221">
        <v>30793.5</v>
      </c>
      <c r="V12" s="221">
        <v>25152.833333333332</v>
      </c>
      <c r="W12" s="221">
        <v>21480.5</v>
      </c>
      <c r="X12" s="511">
        <v>20324.833333333332</v>
      </c>
      <c r="Y12" s="221">
        <v>18124.666666666668</v>
      </c>
      <c r="Z12" s="512">
        <v>-0.10825017015309668</v>
      </c>
    </row>
    <row r="13" spans="1:39" ht="18" customHeight="1">
      <c r="A13" s="363" t="s">
        <v>28</v>
      </c>
      <c r="B13" s="283">
        <v>6680</v>
      </c>
      <c r="C13" s="283">
        <v>7962</v>
      </c>
      <c r="D13" s="283">
        <v>8980</v>
      </c>
      <c r="E13" s="283">
        <v>8604</v>
      </c>
      <c r="F13" s="283">
        <v>9632</v>
      </c>
      <c r="G13" s="283">
        <v>9881</v>
      </c>
      <c r="H13" s="283">
        <v>9985</v>
      </c>
      <c r="I13" s="283">
        <v>8758</v>
      </c>
      <c r="J13" s="283">
        <v>9772</v>
      </c>
      <c r="K13" s="283">
        <v>9509</v>
      </c>
      <c r="L13" s="284">
        <v>11705</v>
      </c>
      <c r="M13" s="284">
        <v>11835</v>
      </c>
      <c r="N13" s="284">
        <v>10821</v>
      </c>
      <c r="O13" s="284">
        <v>10313</v>
      </c>
      <c r="P13" s="284">
        <v>15817</v>
      </c>
      <c r="Q13" s="284">
        <v>18443</v>
      </c>
      <c r="R13" s="284">
        <v>20024</v>
      </c>
      <c r="S13" s="284">
        <v>25399</v>
      </c>
      <c r="T13" s="513">
        <v>29528</v>
      </c>
      <c r="U13" s="513">
        <v>22590</v>
      </c>
      <c r="V13" s="513">
        <v>18253</v>
      </c>
      <c r="W13" s="513">
        <v>15082</v>
      </c>
      <c r="X13" s="514">
        <v>13960</v>
      </c>
      <c r="Y13" s="514">
        <v>12888</v>
      </c>
      <c r="Z13" s="515">
        <v>-7.6790830945558719E-2</v>
      </c>
    </row>
    <row r="14" spans="1:39" ht="18" customHeight="1">
      <c r="A14" s="80" t="s">
        <v>29</v>
      </c>
      <c r="B14" s="139">
        <v>6621</v>
      </c>
      <c r="C14" s="139">
        <v>7849</v>
      </c>
      <c r="D14" s="139">
        <v>8752</v>
      </c>
      <c r="E14" s="139">
        <v>8486</v>
      </c>
      <c r="F14" s="139">
        <v>9969</v>
      </c>
      <c r="G14" s="139">
        <v>10059</v>
      </c>
      <c r="H14" s="139">
        <v>10042</v>
      </c>
      <c r="I14" s="139">
        <v>8633</v>
      </c>
      <c r="J14" s="139">
        <v>9178</v>
      </c>
      <c r="K14" s="139">
        <v>9132</v>
      </c>
      <c r="L14" s="102">
        <v>11668</v>
      </c>
      <c r="M14" s="102">
        <v>11752</v>
      </c>
      <c r="N14" s="102">
        <v>10761</v>
      </c>
      <c r="O14" s="102">
        <v>10335</v>
      </c>
      <c r="P14" s="102">
        <v>15904</v>
      </c>
      <c r="Q14" s="102">
        <v>17925</v>
      </c>
      <c r="R14" s="102">
        <v>20501</v>
      </c>
      <c r="S14" s="102">
        <v>24866</v>
      </c>
      <c r="T14" s="507">
        <v>30345</v>
      </c>
      <c r="U14" s="507">
        <v>21432</v>
      </c>
      <c r="V14" s="513">
        <v>17759</v>
      </c>
      <c r="W14" s="513">
        <v>15419</v>
      </c>
      <c r="X14" s="514">
        <v>13935</v>
      </c>
      <c r="Y14" s="514">
        <v>12954</v>
      </c>
      <c r="Z14" s="515">
        <v>-7.0398277717976354E-2</v>
      </c>
    </row>
    <row r="15" spans="1:39" ht="18" customHeight="1">
      <c r="A15" s="80" t="s">
        <v>30</v>
      </c>
      <c r="B15" s="139">
        <v>6233</v>
      </c>
      <c r="C15" s="139">
        <v>7440</v>
      </c>
      <c r="D15" s="139">
        <v>8025</v>
      </c>
      <c r="E15" s="139">
        <v>8409</v>
      </c>
      <c r="F15" s="139">
        <v>9418</v>
      </c>
      <c r="G15" s="139">
        <v>9135</v>
      </c>
      <c r="H15" s="139">
        <v>9259</v>
      </c>
      <c r="I15" s="139">
        <v>7951</v>
      </c>
      <c r="J15" s="139">
        <v>8299</v>
      </c>
      <c r="K15" s="139">
        <v>8609</v>
      </c>
      <c r="L15" s="102">
        <v>11135</v>
      </c>
      <c r="M15" s="102">
        <v>11508</v>
      </c>
      <c r="N15" s="102">
        <v>10617</v>
      </c>
      <c r="O15" s="102">
        <v>9697</v>
      </c>
      <c r="P15" s="102">
        <v>15896</v>
      </c>
      <c r="Q15" s="102">
        <v>17103</v>
      </c>
      <c r="R15" s="102">
        <v>20171</v>
      </c>
      <c r="S15" s="507">
        <v>24913</v>
      </c>
      <c r="T15" s="507">
        <v>29550</v>
      </c>
      <c r="U15" s="507">
        <v>21500</v>
      </c>
      <c r="V15" s="513">
        <v>16132</v>
      </c>
      <c r="W15" s="513">
        <v>13770</v>
      </c>
      <c r="X15" s="514">
        <v>12040</v>
      </c>
      <c r="Y15" s="284">
        <v>12894</v>
      </c>
      <c r="Z15" s="515">
        <v>7.0930232558139572E-2</v>
      </c>
    </row>
    <row r="16" spans="1:39" ht="18" customHeight="1">
      <c r="A16" s="80" t="s">
        <v>31</v>
      </c>
      <c r="B16" s="139">
        <v>6119</v>
      </c>
      <c r="C16" s="139">
        <v>7280</v>
      </c>
      <c r="D16" s="139">
        <v>7475</v>
      </c>
      <c r="E16" s="139">
        <v>7732</v>
      </c>
      <c r="F16" s="139">
        <v>7380</v>
      </c>
      <c r="G16" s="139">
        <v>8515</v>
      </c>
      <c r="H16" s="139">
        <v>9185</v>
      </c>
      <c r="I16" s="139">
        <v>7450</v>
      </c>
      <c r="J16" s="139">
        <v>7894</v>
      </c>
      <c r="K16" s="139">
        <v>8105</v>
      </c>
      <c r="L16" s="102">
        <v>9847</v>
      </c>
      <c r="M16" s="102">
        <v>9396</v>
      </c>
      <c r="N16" s="102">
        <v>8345</v>
      </c>
      <c r="O16" s="102">
        <v>8194</v>
      </c>
      <c r="P16" s="102">
        <v>14225</v>
      </c>
      <c r="Q16" s="102">
        <v>15052</v>
      </c>
      <c r="R16" s="102">
        <v>18540</v>
      </c>
      <c r="S16" s="102">
        <v>22957</v>
      </c>
      <c r="T16" s="507">
        <v>27093</v>
      </c>
      <c r="U16" s="507">
        <v>17937</v>
      </c>
      <c r="V16" s="513">
        <v>14132</v>
      </c>
      <c r="W16" s="513">
        <v>12341</v>
      </c>
      <c r="X16" s="514">
        <v>10316</v>
      </c>
      <c r="Y16" s="284">
        <v>10574</v>
      </c>
      <c r="Z16" s="515">
        <v>2.5009693679720835E-2</v>
      </c>
    </row>
    <row r="17" spans="1:26" ht="18" customHeight="1">
      <c r="A17" s="80" t="s">
        <v>32</v>
      </c>
      <c r="B17" s="139">
        <v>6416</v>
      </c>
      <c r="C17" s="139">
        <v>8908</v>
      </c>
      <c r="D17" s="139">
        <v>8589</v>
      </c>
      <c r="E17" s="139">
        <v>9186</v>
      </c>
      <c r="F17" s="139">
        <v>9125</v>
      </c>
      <c r="G17" s="139">
        <v>9905</v>
      </c>
      <c r="H17" s="139">
        <v>12316</v>
      </c>
      <c r="I17" s="139">
        <v>10392</v>
      </c>
      <c r="J17" s="139">
        <v>10560</v>
      </c>
      <c r="K17" s="139">
        <v>10575</v>
      </c>
      <c r="L17" s="102">
        <v>13614</v>
      </c>
      <c r="M17" s="102">
        <v>12990</v>
      </c>
      <c r="N17" s="102">
        <v>12052</v>
      </c>
      <c r="O17" s="102">
        <v>11853</v>
      </c>
      <c r="P17" s="102">
        <v>19333</v>
      </c>
      <c r="Q17" s="102">
        <v>20238</v>
      </c>
      <c r="R17" s="102">
        <v>24943</v>
      </c>
      <c r="S17" s="102">
        <v>29393</v>
      </c>
      <c r="T17" s="507">
        <v>32643</v>
      </c>
      <c r="U17" s="507">
        <v>25814</v>
      </c>
      <c r="V17" s="513">
        <v>23214</v>
      </c>
      <c r="W17" s="513">
        <v>20992</v>
      </c>
      <c r="X17" s="514">
        <v>19067</v>
      </c>
      <c r="Y17" s="284">
        <v>20250</v>
      </c>
      <c r="Z17" s="515">
        <v>6.2044369853673897E-2</v>
      </c>
    </row>
    <row r="18" spans="1:26" ht="13.5" thickBot="1">
      <c r="A18" s="186" t="s">
        <v>33</v>
      </c>
      <c r="B18" s="291">
        <v>8226</v>
      </c>
      <c r="C18" s="291">
        <v>11214</v>
      </c>
      <c r="D18" s="291">
        <v>9915</v>
      </c>
      <c r="E18" s="291">
        <v>12477</v>
      </c>
      <c r="F18" s="291">
        <v>11719</v>
      </c>
      <c r="G18" s="291">
        <v>13133</v>
      </c>
      <c r="H18" s="291">
        <v>15302</v>
      </c>
      <c r="I18" s="291">
        <v>13658</v>
      </c>
      <c r="J18" s="291">
        <v>13824</v>
      </c>
      <c r="K18" s="291">
        <v>14111</v>
      </c>
      <c r="L18" s="292">
        <v>16294</v>
      </c>
      <c r="M18" s="292">
        <v>15903</v>
      </c>
      <c r="N18" s="292">
        <v>15648</v>
      </c>
      <c r="O18" s="292">
        <v>15669</v>
      </c>
      <c r="P18" s="292">
        <v>22938</v>
      </c>
      <c r="Q18" s="292">
        <v>24154</v>
      </c>
      <c r="R18" s="509">
        <v>29034</v>
      </c>
      <c r="S18" s="292">
        <v>33374</v>
      </c>
      <c r="T18" s="509">
        <v>36716</v>
      </c>
      <c r="U18" s="509">
        <v>29637</v>
      </c>
      <c r="V18" s="516">
        <v>26943</v>
      </c>
      <c r="W18" s="516">
        <v>25357</v>
      </c>
      <c r="X18" s="517">
        <v>23666</v>
      </c>
      <c r="Y18" s="284">
        <v>24604</v>
      </c>
      <c r="Z18" s="518">
        <v>3.963491929350127E-2</v>
      </c>
    </row>
    <row r="19" spans="1:26" ht="53.25" customHeight="1" thickBot="1">
      <c r="A19" s="108" t="s">
        <v>34</v>
      </c>
      <c r="B19" s="293">
        <v>6715.833333333333</v>
      </c>
      <c r="C19" s="293">
        <v>8442.1666666666661</v>
      </c>
      <c r="D19" s="293">
        <v>8622.6666666666661</v>
      </c>
      <c r="E19" s="293">
        <v>9149</v>
      </c>
      <c r="F19" s="293">
        <v>9540.5</v>
      </c>
      <c r="G19" s="293">
        <v>10104.666666666666</v>
      </c>
      <c r="H19" s="293">
        <v>11014.833333333334</v>
      </c>
      <c r="I19" s="293">
        <v>9473.6666666666661</v>
      </c>
      <c r="J19" s="293">
        <v>9921.1666666666661</v>
      </c>
      <c r="K19" s="293">
        <v>10006.833333333334</v>
      </c>
      <c r="L19" s="221">
        <v>12377.166666666666</v>
      </c>
      <c r="M19" s="221">
        <v>12230.666666666666</v>
      </c>
      <c r="N19" s="221">
        <v>11374</v>
      </c>
      <c r="O19" s="221">
        <v>11010.166666666666</v>
      </c>
      <c r="P19" s="221">
        <v>17352.166666666668</v>
      </c>
      <c r="Q19" s="221">
        <v>18819.166666666668</v>
      </c>
      <c r="R19" s="221">
        <v>22202.166666666668</v>
      </c>
      <c r="S19" s="221">
        <v>26817</v>
      </c>
      <c r="T19" s="453">
        <v>30979.166666666668</v>
      </c>
      <c r="U19" s="453">
        <v>23151.666666666668</v>
      </c>
      <c r="V19" s="453">
        <v>19405.5</v>
      </c>
      <c r="W19" s="453">
        <v>17160.166666666668</v>
      </c>
      <c r="X19" s="519">
        <v>15497.333333333334</v>
      </c>
      <c r="Y19" s="453">
        <v>15694</v>
      </c>
      <c r="Z19" s="520">
        <v>1.269035532994911E-2</v>
      </c>
    </row>
    <row r="20" spans="1:26" ht="36.75" customHeight="1" thickBot="1">
      <c r="A20" s="364" t="s">
        <v>35</v>
      </c>
      <c r="B20" s="149">
        <v>6916.416666666667</v>
      </c>
      <c r="C20" s="149">
        <v>8484.0833333333339</v>
      </c>
      <c r="D20" s="149">
        <v>9345.5833333333339</v>
      </c>
      <c r="E20" s="149">
        <v>9457.8333333333339</v>
      </c>
      <c r="F20" s="149">
        <v>10434.916666666666</v>
      </c>
      <c r="G20" s="149">
        <v>10773</v>
      </c>
      <c r="H20" s="149">
        <v>11154.083333333334</v>
      </c>
      <c r="I20" s="149">
        <v>10063.25</v>
      </c>
      <c r="J20" s="149">
        <v>11086.09090909091</v>
      </c>
      <c r="K20" s="149">
        <v>10799.416666666666</v>
      </c>
      <c r="L20" s="149">
        <v>13287.333333333334</v>
      </c>
      <c r="M20" s="141">
        <v>13374.583333333334</v>
      </c>
      <c r="N20" s="141">
        <v>12553</v>
      </c>
      <c r="O20" s="141">
        <v>11779.166666666666</v>
      </c>
      <c r="P20" s="141">
        <v>16851.083333333332</v>
      </c>
      <c r="Q20" s="141">
        <v>19980.583333333332</v>
      </c>
      <c r="R20" s="141">
        <v>22569.083333333332</v>
      </c>
      <c r="S20" s="141">
        <v>27814.416666666668</v>
      </c>
      <c r="T20" s="281">
        <v>31828.666666666668</v>
      </c>
      <c r="U20" s="281">
        <v>26972.583333333332</v>
      </c>
      <c r="V20" s="281">
        <v>22279.166666666668</v>
      </c>
      <c r="W20" s="281">
        <v>19320.333333333332</v>
      </c>
      <c r="X20" s="521">
        <v>17911.083333333332</v>
      </c>
      <c r="Y20" s="281">
        <v>16909.333333333336</v>
      </c>
      <c r="Z20" s="520">
        <v>-5.5929056961936729E-2</v>
      </c>
    </row>
    <row r="21" spans="1:26">
      <c r="A21" s="3"/>
    </row>
    <row r="22" spans="1:26" ht="14.25" customHeight="1">
      <c r="A22" s="91"/>
    </row>
    <row r="23" spans="1:26" ht="24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598" t="s">
        <v>45</v>
      </c>
      <c r="R23" s="598"/>
      <c r="S23" s="598"/>
      <c r="T23" s="598"/>
      <c r="U23" s="598"/>
      <c r="V23" s="598"/>
      <c r="W23" s="598"/>
      <c r="X23" s="598"/>
      <c r="Y23" s="598"/>
      <c r="Z23" s="598"/>
    </row>
    <row r="24" spans="1:26" ht="15" customHeight="1">
      <c r="A24" s="366">
        <v>43521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Q24" s="600" t="s">
        <v>46</v>
      </c>
      <c r="R24" s="600"/>
      <c r="S24" s="600"/>
      <c r="T24" s="600"/>
      <c r="U24" s="600"/>
      <c r="V24" s="600"/>
      <c r="W24" s="600"/>
      <c r="X24" s="600"/>
      <c r="Y24" s="600"/>
      <c r="Z24" s="600"/>
    </row>
    <row r="25" spans="1:26" ht="17.25" customHeight="1">
      <c r="A25" s="92"/>
      <c r="B25" s="10"/>
      <c r="C25" s="10"/>
      <c r="D25" s="10"/>
      <c r="E25" s="10"/>
      <c r="F25" s="10"/>
      <c r="G25" s="10"/>
    </row>
    <row r="26" spans="1:26">
      <c r="A26" s="89"/>
      <c r="R26" s="67"/>
      <c r="S26" s="598"/>
      <c r="T26" s="598"/>
      <c r="U26" s="85"/>
      <c r="V26" s="85"/>
      <c r="W26" s="85"/>
      <c r="X26" s="85"/>
      <c r="Y26" s="85"/>
    </row>
    <row r="27" spans="1:26" ht="14.25">
      <c r="A27" s="31"/>
      <c r="Q27" s="40"/>
      <c r="R27" s="598"/>
      <c r="S27" s="598"/>
      <c r="T27" s="598"/>
      <c r="U27" s="598"/>
      <c r="V27" s="438"/>
      <c r="W27" s="427"/>
      <c r="X27" s="451"/>
      <c r="Y27" s="449"/>
    </row>
    <row r="28" spans="1:26">
      <c r="A28" s="68"/>
      <c r="O28" s="67"/>
      <c r="P28" s="85"/>
      <c r="Q28" s="85"/>
      <c r="R28" s="85"/>
      <c r="S28" s="85"/>
    </row>
    <row r="29" spans="1:26">
      <c r="A29" s="89"/>
      <c r="O29" s="85"/>
      <c r="P29" s="85"/>
      <c r="Q29" s="85"/>
      <c r="R29" s="85"/>
      <c r="S29" s="83"/>
    </row>
  </sheetData>
  <mergeCells count="6">
    <mergeCell ref="A3:Z3"/>
    <mergeCell ref="R27:U27"/>
    <mergeCell ref="F4:Q4"/>
    <mergeCell ref="S26:T26"/>
    <mergeCell ref="Q23:Z23"/>
    <mergeCell ref="Q24:Z24"/>
  </mergeCells>
  <phoneticPr fontId="0" type="noConversion"/>
  <pageMargins left="0" right="0" top="0.98425196850393704" bottom="0.78740157480314965" header="0.51181102362204722" footer="0.51181102362204722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7"/>
  <sheetViews>
    <sheetView workbookViewId="0">
      <selection activeCell="AG7" sqref="AG7"/>
    </sheetView>
  </sheetViews>
  <sheetFormatPr defaultRowHeight="12.75"/>
  <cols>
    <col min="1" max="1" width="16.5703125" customWidth="1"/>
    <col min="2" max="2" width="13.7109375" hidden="1" customWidth="1"/>
    <col min="3" max="3" width="10.7109375" hidden="1" customWidth="1"/>
    <col min="4" max="4" width="11.42578125" hidden="1" customWidth="1"/>
    <col min="5" max="5" width="14.42578125" hidden="1" customWidth="1"/>
    <col min="6" max="6" width="10.7109375" hidden="1" customWidth="1"/>
    <col min="7" max="7" width="12" hidden="1" customWidth="1"/>
    <col min="8" max="8" width="10.28515625" hidden="1" customWidth="1"/>
    <col min="9" max="9" width="10.7109375" hidden="1" customWidth="1"/>
    <col min="10" max="10" width="12.85546875" hidden="1" customWidth="1"/>
    <col min="11" max="11" width="10.7109375" hidden="1" customWidth="1"/>
    <col min="12" max="12" width="10.140625" hidden="1" customWidth="1"/>
    <col min="13" max="13" width="12.140625" hidden="1" customWidth="1"/>
    <col min="14" max="14" width="10" hidden="1" customWidth="1"/>
    <col min="15" max="15" width="10.7109375" hidden="1" customWidth="1"/>
    <col min="16" max="16" width="12.7109375" hidden="1" customWidth="1"/>
    <col min="17" max="17" width="9.42578125" hidden="1" customWidth="1"/>
    <col min="18" max="18" width="11" hidden="1" customWidth="1"/>
    <col min="19" max="19" width="12.42578125" customWidth="1"/>
    <col min="21" max="21" width="9.5703125" customWidth="1"/>
    <col min="22" max="22" width="7.7109375" bestFit="1" customWidth="1"/>
    <col min="23" max="23" width="9.42578125" customWidth="1"/>
    <col min="24" max="24" width="11" customWidth="1"/>
    <col min="28" max="28" width="7.7109375" bestFit="1" customWidth="1"/>
  </cols>
  <sheetData>
    <row r="1" spans="1:45">
      <c r="A1" s="318" t="s">
        <v>52</v>
      </c>
    </row>
    <row r="2" spans="1:45" ht="27.75" customHeight="1">
      <c r="A2" s="605" t="s">
        <v>128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</row>
    <row r="3" spans="1:45" ht="13.5" thickBot="1">
      <c r="A3" s="606"/>
      <c r="B3" s="606"/>
      <c r="C3" s="4"/>
      <c r="D3" s="4"/>
      <c r="E3" s="4"/>
      <c r="F3" s="4"/>
      <c r="G3" s="4"/>
    </row>
    <row r="4" spans="1:45" ht="19.5" customHeight="1" thickBot="1">
      <c r="A4" s="247"/>
      <c r="B4" s="602">
        <v>2010</v>
      </c>
      <c r="C4" s="602"/>
      <c r="D4" s="602"/>
      <c r="E4" s="602"/>
      <c r="F4" s="609"/>
      <c r="G4" s="610">
        <v>2011</v>
      </c>
      <c r="H4" s="602"/>
      <c r="I4" s="602"/>
      <c r="J4" s="602"/>
      <c r="K4" s="609"/>
      <c r="L4" s="607" t="s">
        <v>17</v>
      </c>
      <c r="M4" s="611">
        <v>2012</v>
      </c>
      <c r="N4" s="602"/>
      <c r="O4" s="602"/>
      <c r="P4" s="602"/>
      <c r="Q4" s="609"/>
      <c r="R4" s="607" t="s">
        <v>19</v>
      </c>
      <c r="S4" s="611">
        <v>2017</v>
      </c>
      <c r="T4" s="602"/>
      <c r="U4" s="602"/>
      <c r="V4" s="602"/>
      <c r="W4" s="602"/>
      <c r="X4" s="603" t="s">
        <v>120</v>
      </c>
      <c r="Y4" s="602">
        <v>2018</v>
      </c>
      <c r="Z4" s="602"/>
      <c r="AA4" s="602"/>
      <c r="AB4" s="602"/>
      <c r="AC4" s="602"/>
      <c r="AD4" s="603" t="s">
        <v>129</v>
      </c>
    </row>
    <row r="5" spans="1:45" ht="37.5" customHeight="1" thickBot="1">
      <c r="A5" s="295" t="s">
        <v>48</v>
      </c>
      <c r="B5" s="144" t="s">
        <v>10</v>
      </c>
      <c r="C5" s="145" t="s">
        <v>11</v>
      </c>
      <c r="D5" s="145" t="s">
        <v>14</v>
      </c>
      <c r="E5" s="146" t="s">
        <v>12</v>
      </c>
      <c r="F5" s="178" t="s">
        <v>13</v>
      </c>
      <c r="G5" s="179" t="s">
        <v>10</v>
      </c>
      <c r="H5" s="145" t="s">
        <v>11</v>
      </c>
      <c r="I5" s="145" t="s">
        <v>14</v>
      </c>
      <c r="J5" s="146" t="s">
        <v>12</v>
      </c>
      <c r="K5" s="145" t="s">
        <v>13</v>
      </c>
      <c r="L5" s="608"/>
      <c r="M5" s="147" t="s">
        <v>10</v>
      </c>
      <c r="N5" s="145" t="s">
        <v>11</v>
      </c>
      <c r="O5" s="145" t="s">
        <v>14</v>
      </c>
      <c r="P5" s="146" t="s">
        <v>12</v>
      </c>
      <c r="Q5" s="145" t="s">
        <v>13</v>
      </c>
      <c r="R5" s="608"/>
      <c r="S5" s="367" t="s">
        <v>53</v>
      </c>
      <c r="T5" s="368" t="s">
        <v>54</v>
      </c>
      <c r="U5" s="368" t="s">
        <v>55</v>
      </c>
      <c r="V5" s="369" t="s">
        <v>56</v>
      </c>
      <c r="W5" s="370" t="s">
        <v>57</v>
      </c>
      <c r="X5" s="604"/>
      <c r="Y5" s="367" t="s">
        <v>53</v>
      </c>
      <c r="Z5" s="368" t="s">
        <v>54</v>
      </c>
      <c r="AA5" s="368" t="s">
        <v>55</v>
      </c>
      <c r="AB5" s="369" t="s">
        <v>56</v>
      </c>
      <c r="AC5" s="370" t="s">
        <v>57</v>
      </c>
      <c r="AD5" s="604"/>
    </row>
    <row r="6" spans="1:45" ht="18" customHeight="1">
      <c r="A6" s="363" t="s">
        <v>21</v>
      </c>
      <c r="B6" s="246">
        <f>44+14709+37</f>
        <v>14790</v>
      </c>
      <c r="C6" s="102">
        <v>3443</v>
      </c>
      <c r="D6" s="102">
        <v>1510</v>
      </c>
      <c r="E6" s="102">
        <v>277</v>
      </c>
      <c r="F6" s="150">
        <f t="shared" ref="F6:F11" si="0">B6+C6+D6+E6</f>
        <v>20020</v>
      </c>
      <c r="G6" s="102">
        <v>14225</v>
      </c>
      <c r="H6" s="102">
        <v>4452</v>
      </c>
      <c r="I6" s="102">
        <v>1451</v>
      </c>
      <c r="J6" s="102">
        <v>223</v>
      </c>
      <c r="K6" s="102">
        <f>G6+H6+I6+J6</f>
        <v>20351</v>
      </c>
      <c r="L6" s="219">
        <f>(K6/F6)-1</f>
        <v>1.6533466533466434E-2</v>
      </c>
      <c r="M6" s="103">
        <v>17446</v>
      </c>
      <c r="N6" s="102">
        <v>6202</v>
      </c>
      <c r="O6" s="102">
        <v>669</v>
      </c>
      <c r="P6" s="102">
        <v>254</v>
      </c>
      <c r="Q6" s="102">
        <f t="shared" ref="Q6:Q18" si="1">M6+N6+O6+P6</f>
        <v>24571</v>
      </c>
      <c r="R6" s="219">
        <f t="shared" ref="R6:R20" si="2">(Q6/K6)-1</f>
        <v>0.20736081765023839</v>
      </c>
      <c r="S6" s="505">
        <v>14999</v>
      </c>
      <c r="T6" s="505">
        <v>5695</v>
      </c>
      <c r="U6" s="505">
        <v>881</v>
      </c>
      <c r="V6" s="505">
        <v>28</v>
      </c>
      <c r="W6" s="505">
        <v>21603</v>
      </c>
      <c r="X6" s="522">
        <v>-4.9744369213762241E-3</v>
      </c>
      <c r="Y6" s="505">
        <v>13798</v>
      </c>
      <c r="Z6" s="505">
        <v>6122</v>
      </c>
      <c r="AA6" s="505">
        <v>987</v>
      </c>
      <c r="AB6" s="505">
        <v>34</v>
      </c>
      <c r="AC6" s="505">
        <v>20941</v>
      </c>
      <c r="AD6" s="523">
        <v>-3.0643892052029775E-2</v>
      </c>
    </row>
    <row r="7" spans="1:45" ht="18" customHeight="1">
      <c r="A7" s="80" t="s">
        <v>22</v>
      </c>
      <c r="B7" s="246">
        <f>45+13246+30</f>
        <v>13321</v>
      </c>
      <c r="C7" s="102">
        <v>3534</v>
      </c>
      <c r="D7" s="102">
        <v>1540</v>
      </c>
      <c r="E7" s="102">
        <v>258</v>
      </c>
      <c r="F7" s="150">
        <f t="shared" si="0"/>
        <v>18653</v>
      </c>
      <c r="G7" s="102">
        <v>13628</v>
      </c>
      <c r="H7" s="102">
        <v>4510</v>
      </c>
      <c r="I7" s="102">
        <v>1475</v>
      </c>
      <c r="J7" s="102">
        <v>222</v>
      </c>
      <c r="K7" s="102">
        <f t="shared" ref="K7:K18" si="3">G7+H7+I7+J7</f>
        <v>19835</v>
      </c>
      <c r="L7" s="219">
        <f t="shared" ref="L7:L20" si="4">(K7/F7)-1</f>
        <v>6.3367822870315837E-2</v>
      </c>
      <c r="M7" s="103">
        <v>16730</v>
      </c>
      <c r="N7" s="102">
        <v>6355</v>
      </c>
      <c r="O7" s="102">
        <v>682</v>
      </c>
      <c r="P7" s="102">
        <v>232</v>
      </c>
      <c r="Q7" s="102">
        <f t="shared" si="1"/>
        <v>23999</v>
      </c>
      <c r="R7" s="219">
        <f t="shared" si="2"/>
        <v>0.20993193849256375</v>
      </c>
      <c r="S7" s="505">
        <v>14172</v>
      </c>
      <c r="T7" s="505">
        <v>5560</v>
      </c>
      <c r="U7" s="505">
        <v>863</v>
      </c>
      <c r="V7" s="505">
        <v>30</v>
      </c>
      <c r="W7" s="505">
        <v>20625</v>
      </c>
      <c r="X7" s="522">
        <v>-1.7201944153245052E-2</v>
      </c>
      <c r="Y7" s="505">
        <v>12081</v>
      </c>
      <c r="Z7" s="505">
        <v>5856</v>
      </c>
      <c r="AA7" s="505">
        <v>957</v>
      </c>
      <c r="AB7" s="505">
        <v>29</v>
      </c>
      <c r="AC7" s="505">
        <v>18923</v>
      </c>
      <c r="AD7" s="523">
        <v>-8.2521212121212106E-2</v>
      </c>
    </row>
    <row r="8" spans="1:45" ht="18" customHeight="1">
      <c r="A8" s="80" t="s">
        <v>23</v>
      </c>
      <c r="B8" s="246">
        <f>43+12995+32</f>
        <v>13070</v>
      </c>
      <c r="C8" s="102">
        <v>3352</v>
      </c>
      <c r="D8" s="102">
        <v>1436</v>
      </c>
      <c r="E8" s="102">
        <v>260</v>
      </c>
      <c r="F8" s="150">
        <f t="shared" si="0"/>
        <v>18118</v>
      </c>
      <c r="G8" s="102">
        <v>12896</v>
      </c>
      <c r="H8" s="102">
        <v>4268</v>
      </c>
      <c r="I8" s="102">
        <v>1420</v>
      </c>
      <c r="J8" s="102">
        <v>211</v>
      </c>
      <c r="K8" s="102">
        <f t="shared" si="3"/>
        <v>18795</v>
      </c>
      <c r="L8" s="219">
        <f t="shared" si="4"/>
        <v>3.7366155204768825E-2</v>
      </c>
      <c r="M8" s="103">
        <v>16306</v>
      </c>
      <c r="N8" s="102">
        <v>6145</v>
      </c>
      <c r="O8" s="102">
        <v>666</v>
      </c>
      <c r="P8" s="102">
        <v>248</v>
      </c>
      <c r="Q8" s="102">
        <f t="shared" si="1"/>
        <v>23365</v>
      </c>
      <c r="R8" s="219">
        <f t="shared" si="2"/>
        <v>0.24314977387603087</v>
      </c>
      <c r="S8" s="505">
        <v>12973</v>
      </c>
      <c r="T8" s="505">
        <v>4817</v>
      </c>
      <c r="U8" s="505">
        <v>772</v>
      </c>
      <c r="V8" s="505">
        <v>21</v>
      </c>
      <c r="W8" s="505">
        <v>18583</v>
      </c>
      <c r="X8" s="522">
        <v>-6.3098230041174208E-3</v>
      </c>
      <c r="Y8" s="505">
        <v>10856</v>
      </c>
      <c r="Z8" s="505">
        <v>4966</v>
      </c>
      <c r="AA8" s="505">
        <v>825</v>
      </c>
      <c r="AB8" s="505">
        <v>23</v>
      </c>
      <c r="AC8" s="505">
        <v>16670</v>
      </c>
      <c r="AD8" s="523">
        <v>-0.10294355055696069</v>
      </c>
    </row>
    <row r="9" spans="1:45" ht="18" customHeight="1">
      <c r="A9" s="80" t="s">
        <v>24</v>
      </c>
      <c r="B9" s="246">
        <f>31+9163+29</f>
        <v>9223</v>
      </c>
      <c r="C9" s="102">
        <v>2511</v>
      </c>
      <c r="D9" s="102">
        <v>1109</v>
      </c>
      <c r="E9" s="102">
        <v>242</v>
      </c>
      <c r="F9" s="150">
        <f t="shared" si="0"/>
        <v>13085</v>
      </c>
      <c r="G9" s="102">
        <v>10096</v>
      </c>
      <c r="H9" s="102">
        <v>3293</v>
      </c>
      <c r="I9" s="102">
        <v>1107</v>
      </c>
      <c r="J9" s="102">
        <v>197</v>
      </c>
      <c r="K9" s="102">
        <f t="shared" si="3"/>
        <v>14693</v>
      </c>
      <c r="L9" s="219">
        <f t="shared" si="4"/>
        <v>0.12288880397401614</v>
      </c>
      <c r="M9" s="103">
        <v>14506</v>
      </c>
      <c r="N9" s="102">
        <v>5269</v>
      </c>
      <c r="O9" s="102">
        <v>564</v>
      </c>
      <c r="P9" s="102">
        <v>235</v>
      </c>
      <c r="Q9" s="102">
        <f t="shared" si="1"/>
        <v>20574</v>
      </c>
      <c r="R9" s="219">
        <f t="shared" si="2"/>
        <v>0.40025862655686373</v>
      </c>
      <c r="S9" s="505">
        <v>8917</v>
      </c>
      <c r="T9" s="505">
        <v>3023</v>
      </c>
      <c r="U9" s="505">
        <v>555</v>
      </c>
      <c r="V9" s="505">
        <v>14</v>
      </c>
      <c r="W9" s="505">
        <v>12509</v>
      </c>
      <c r="X9" s="522">
        <v>-2.5516306514632436E-3</v>
      </c>
      <c r="Y9" s="505">
        <v>7894</v>
      </c>
      <c r="Z9" s="505">
        <v>3198</v>
      </c>
      <c r="AA9" s="505">
        <v>597</v>
      </c>
      <c r="AB9" s="505">
        <v>23</v>
      </c>
      <c r="AC9" s="505">
        <v>11712</v>
      </c>
      <c r="AD9" s="523">
        <v>-6.3714125829402835E-2</v>
      </c>
    </row>
    <row r="10" spans="1:45" ht="18" customHeight="1">
      <c r="A10" s="80" t="s">
        <v>25</v>
      </c>
      <c r="B10" s="246">
        <f>29+7523+32</f>
        <v>7584</v>
      </c>
      <c r="C10" s="102">
        <v>2003</v>
      </c>
      <c r="D10" s="102">
        <v>942</v>
      </c>
      <c r="E10" s="102">
        <v>211</v>
      </c>
      <c r="F10" s="150">
        <f t="shared" si="0"/>
        <v>10740</v>
      </c>
      <c r="G10" s="102">
        <v>8441</v>
      </c>
      <c r="H10" s="102">
        <v>2526</v>
      </c>
      <c r="I10" s="102">
        <v>953</v>
      </c>
      <c r="J10" s="102">
        <v>189</v>
      </c>
      <c r="K10" s="102">
        <f t="shared" si="3"/>
        <v>12109</v>
      </c>
      <c r="L10" s="219">
        <f t="shared" si="4"/>
        <v>0.1274674115456238</v>
      </c>
      <c r="M10" s="103">
        <v>11333</v>
      </c>
      <c r="N10" s="102">
        <v>3837</v>
      </c>
      <c r="O10" s="102">
        <v>441</v>
      </c>
      <c r="P10" s="102">
        <v>230</v>
      </c>
      <c r="Q10" s="102">
        <f t="shared" si="1"/>
        <v>15841</v>
      </c>
      <c r="R10" s="219">
        <f t="shared" si="2"/>
        <v>0.30820051201585597</v>
      </c>
      <c r="S10" s="505">
        <v>5827</v>
      </c>
      <c r="T10" s="505">
        <v>1719</v>
      </c>
      <c r="U10" s="505">
        <v>368</v>
      </c>
      <c r="V10" s="505">
        <v>7</v>
      </c>
      <c r="W10" s="505">
        <v>7921</v>
      </c>
      <c r="X10" s="522">
        <v>-6.459612659423708E-2</v>
      </c>
      <c r="Y10" s="505">
        <v>4784</v>
      </c>
      <c r="Z10" s="505">
        <v>1371</v>
      </c>
      <c r="AA10" s="505">
        <v>346</v>
      </c>
      <c r="AB10" s="505">
        <v>14</v>
      </c>
      <c r="AC10" s="505">
        <v>6515</v>
      </c>
      <c r="AD10" s="523">
        <v>-0.17750284055043553</v>
      </c>
    </row>
    <row r="11" spans="1:45" ht="18" customHeight="1" thickBot="1">
      <c r="A11" s="186" t="s">
        <v>26</v>
      </c>
      <c r="B11" s="303">
        <f>26+8150+33</f>
        <v>8209</v>
      </c>
      <c r="C11" s="292">
        <v>1838</v>
      </c>
      <c r="D11" s="292">
        <v>869</v>
      </c>
      <c r="E11" s="292">
        <v>188</v>
      </c>
      <c r="F11" s="294">
        <f t="shared" si="0"/>
        <v>11104</v>
      </c>
      <c r="G11" s="292">
        <v>9388</v>
      </c>
      <c r="H11" s="292">
        <v>2158</v>
      </c>
      <c r="I11" s="292">
        <v>982</v>
      </c>
      <c r="J11" s="292">
        <v>191</v>
      </c>
      <c r="K11" s="292">
        <f t="shared" si="3"/>
        <v>12719</v>
      </c>
      <c r="L11" s="220">
        <f t="shared" si="4"/>
        <v>0.14544308357348701</v>
      </c>
      <c r="M11" s="304">
        <v>11649</v>
      </c>
      <c r="N11" s="292">
        <v>3218</v>
      </c>
      <c r="O11" s="292">
        <v>403</v>
      </c>
      <c r="P11" s="292">
        <v>218</v>
      </c>
      <c r="Q11" s="292">
        <f t="shared" si="1"/>
        <v>15488</v>
      </c>
      <c r="R11" s="220">
        <f t="shared" si="2"/>
        <v>0.21770579448069816</v>
      </c>
      <c r="S11" s="524">
        <v>5779</v>
      </c>
      <c r="T11" s="524">
        <v>1098</v>
      </c>
      <c r="U11" s="524">
        <v>279</v>
      </c>
      <c r="V11" s="524">
        <v>4</v>
      </c>
      <c r="W11" s="524">
        <v>7160</v>
      </c>
      <c r="X11" s="525">
        <v>-0.10140562248995988</v>
      </c>
      <c r="Y11" s="524">
        <v>5467</v>
      </c>
      <c r="Z11" s="524">
        <v>1021</v>
      </c>
      <c r="AA11" s="524">
        <v>272</v>
      </c>
      <c r="AB11" s="524">
        <v>17</v>
      </c>
      <c r="AC11" s="524">
        <v>6777</v>
      </c>
      <c r="AD11" s="526">
        <v>-5.3491620111731808E-2</v>
      </c>
    </row>
    <row r="12" spans="1:45" ht="44.25" customHeight="1" thickBot="1">
      <c r="A12" s="108" t="s">
        <v>27</v>
      </c>
      <c r="B12" s="308">
        <f t="shared" ref="B12:J12" si="5">AVERAGE(B6:B11)</f>
        <v>11032.833333333334</v>
      </c>
      <c r="C12" s="221">
        <f t="shared" si="5"/>
        <v>2780.1666666666665</v>
      </c>
      <c r="D12" s="221">
        <f t="shared" si="5"/>
        <v>1234.3333333333333</v>
      </c>
      <c r="E12" s="221">
        <f t="shared" si="5"/>
        <v>239.33333333333334</v>
      </c>
      <c r="F12" s="309">
        <f t="shared" si="5"/>
        <v>15286.666666666666</v>
      </c>
      <c r="G12" s="221">
        <f t="shared" si="5"/>
        <v>11445.666666666666</v>
      </c>
      <c r="H12" s="221">
        <f t="shared" si="5"/>
        <v>3534.5</v>
      </c>
      <c r="I12" s="221">
        <f t="shared" si="5"/>
        <v>1231.3333333333333</v>
      </c>
      <c r="J12" s="221">
        <f t="shared" si="5"/>
        <v>205.5</v>
      </c>
      <c r="K12" s="221">
        <f>AVERAGE(K6:K11)</f>
        <v>16417</v>
      </c>
      <c r="L12" s="310">
        <f t="shared" si="4"/>
        <v>7.3942433493240367E-2</v>
      </c>
      <c r="M12" s="221">
        <f>AVERAGE(M6:M11)</f>
        <v>14661.666666666666</v>
      </c>
      <c r="N12" s="221">
        <f>AVERAGE(N6:N11)</f>
        <v>5171</v>
      </c>
      <c r="O12" s="221">
        <f>AVERAGE(O6:O11)</f>
        <v>570.83333333333337</v>
      </c>
      <c r="P12" s="221">
        <f>AVERAGE(P6:P11)</f>
        <v>236.16666666666666</v>
      </c>
      <c r="Q12" s="221">
        <f>AVERAGE(Q6:Q11)</f>
        <v>20639.666666666668</v>
      </c>
      <c r="R12" s="310">
        <f t="shared" si="2"/>
        <v>0.25721305151164442</v>
      </c>
      <c r="S12" s="511">
        <v>10444.5</v>
      </c>
      <c r="T12" s="511">
        <v>3652</v>
      </c>
      <c r="U12" s="511">
        <v>619.66666666666663</v>
      </c>
      <c r="V12" s="511">
        <v>17.333333333333332</v>
      </c>
      <c r="W12" s="511">
        <v>14733.5</v>
      </c>
      <c r="X12" s="527">
        <v>-2.1842323651452333E-2</v>
      </c>
      <c r="Y12" s="511">
        <v>9146.6666666666661</v>
      </c>
      <c r="Z12" s="511">
        <v>3755.6666666666665</v>
      </c>
      <c r="AA12" s="511">
        <v>664</v>
      </c>
      <c r="AB12" s="511">
        <v>23.333333333333332</v>
      </c>
      <c r="AC12" s="511">
        <v>13589.666666666666</v>
      </c>
      <c r="AD12" s="528">
        <v>-7.7634868383841815E-2</v>
      </c>
    </row>
    <row r="13" spans="1:45" ht="18" customHeight="1">
      <c r="A13" s="363" t="s">
        <v>28</v>
      </c>
      <c r="B13" s="305">
        <f>25+9671+40</f>
        <v>9736</v>
      </c>
      <c r="C13" s="284">
        <v>1885</v>
      </c>
      <c r="D13" s="284">
        <v>934</v>
      </c>
      <c r="E13" s="284">
        <v>194</v>
      </c>
      <c r="F13" s="285">
        <f t="shared" ref="F13:F18" si="6">B13+C13+D13+E13</f>
        <v>12749</v>
      </c>
      <c r="G13" s="284">
        <v>11219</v>
      </c>
      <c r="H13" s="284">
        <v>2316</v>
      </c>
      <c r="I13" s="284">
        <v>1018</v>
      </c>
      <c r="J13" s="284">
        <v>206</v>
      </c>
      <c r="K13" s="284">
        <f t="shared" si="3"/>
        <v>14759</v>
      </c>
      <c r="L13" s="306">
        <f t="shared" si="4"/>
        <v>0.15765942426857005</v>
      </c>
      <c r="M13" s="307">
        <v>13594</v>
      </c>
      <c r="N13" s="284">
        <v>3323</v>
      </c>
      <c r="O13" s="284">
        <v>424</v>
      </c>
      <c r="P13" s="284">
        <v>218</v>
      </c>
      <c r="Q13" s="284">
        <f t="shared" si="1"/>
        <v>17559</v>
      </c>
      <c r="R13" s="306">
        <f t="shared" si="2"/>
        <v>0.18971475032183749</v>
      </c>
      <c r="S13" s="529">
        <v>8108</v>
      </c>
      <c r="T13" s="529">
        <v>1228</v>
      </c>
      <c r="U13" s="529">
        <v>314</v>
      </c>
      <c r="V13" s="529">
        <v>11</v>
      </c>
      <c r="W13" s="529">
        <v>9661</v>
      </c>
      <c r="X13" s="530">
        <v>-6.5667311411992224E-2</v>
      </c>
      <c r="Y13" s="529">
        <v>7808</v>
      </c>
      <c r="Z13" s="529">
        <v>1217</v>
      </c>
      <c r="AA13" s="529">
        <v>333</v>
      </c>
      <c r="AB13" s="529">
        <v>27</v>
      </c>
      <c r="AC13" s="529">
        <v>9385</v>
      </c>
      <c r="AD13" s="531">
        <v>-2.8568471172756404E-2</v>
      </c>
    </row>
    <row r="14" spans="1:45" ht="18" customHeight="1">
      <c r="A14" s="80" t="s">
        <v>29</v>
      </c>
      <c r="B14" s="246">
        <f>25+9478+31</f>
        <v>9534</v>
      </c>
      <c r="C14" s="102">
        <v>1732</v>
      </c>
      <c r="D14" s="102">
        <v>878</v>
      </c>
      <c r="E14" s="102">
        <v>176</v>
      </c>
      <c r="F14" s="150">
        <f t="shared" si="6"/>
        <v>12320</v>
      </c>
      <c r="G14" s="102">
        <v>11140</v>
      </c>
      <c r="H14" s="102">
        <v>2110</v>
      </c>
      <c r="I14" s="102">
        <v>942</v>
      </c>
      <c r="J14" s="102">
        <v>164</v>
      </c>
      <c r="K14" s="102">
        <f t="shared" si="3"/>
        <v>14356</v>
      </c>
      <c r="L14" s="219">
        <f t="shared" si="4"/>
        <v>0.16525974025974022</v>
      </c>
      <c r="M14" s="103">
        <v>13045</v>
      </c>
      <c r="N14" s="102">
        <v>2981</v>
      </c>
      <c r="O14" s="102">
        <v>375</v>
      </c>
      <c r="P14" s="102">
        <v>205</v>
      </c>
      <c r="Q14" s="102">
        <f t="shared" si="1"/>
        <v>16606</v>
      </c>
      <c r="R14" s="219">
        <f t="shared" si="2"/>
        <v>0.15672889384229594</v>
      </c>
      <c r="S14" s="505">
        <v>8283</v>
      </c>
      <c r="T14" s="505">
        <v>1221</v>
      </c>
      <c r="U14" s="505">
        <v>290</v>
      </c>
      <c r="V14" s="505">
        <v>15</v>
      </c>
      <c r="W14" s="505">
        <v>9809</v>
      </c>
      <c r="X14" s="522">
        <v>-8.404146045382388E-2</v>
      </c>
      <c r="Y14" s="505">
        <v>8050</v>
      </c>
      <c r="Z14" s="505">
        <v>1219</v>
      </c>
      <c r="AA14" s="505">
        <v>315</v>
      </c>
      <c r="AB14" s="505">
        <v>23</v>
      </c>
      <c r="AC14" s="505">
        <v>9607</v>
      </c>
      <c r="AD14" s="523">
        <v>-2.0593332653685348E-2</v>
      </c>
    </row>
    <row r="15" spans="1:45" ht="18" customHeight="1">
      <c r="A15" s="80" t="s">
        <v>30</v>
      </c>
      <c r="B15" s="246">
        <f>31+8436+40</f>
        <v>8507</v>
      </c>
      <c r="C15" s="102">
        <v>1741</v>
      </c>
      <c r="D15" s="102">
        <v>889</v>
      </c>
      <c r="E15" s="102">
        <v>186</v>
      </c>
      <c r="F15" s="150">
        <f t="shared" si="6"/>
        <v>11323</v>
      </c>
      <c r="G15" s="102">
        <v>10381</v>
      </c>
      <c r="H15" s="102">
        <v>2228</v>
      </c>
      <c r="I15" s="102">
        <v>985</v>
      </c>
      <c r="J15" s="102">
        <v>186</v>
      </c>
      <c r="K15" s="102">
        <f t="shared" si="3"/>
        <v>13780</v>
      </c>
      <c r="L15" s="219">
        <f t="shared" si="4"/>
        <v>0.21699196326061987</v>
      </c>
      <c r="M15" s="103">
        <v>12640</v>
      </c>
      <c r="N15" s="102">
        <v>3155</v>
      </c>
      <c r="O15" s="102">
        <v>389</v>
      </c>
      <c r="P15" s="102">
        <v>210</v>
      </c>
      <c r="Q15" s="102">
        <f t="shared" si="1"/>
        <v>16394</v>
      </c>
      <c r="R15" s="219">
        <f t="shared" si="2"/>
        <v>0.18969521044992743</v>
      </c>
      <c r="S15" s="505">
        <v>6597</v>
      </c>
      <c r="T15" s="505">
        <v>1171</v>
      </c>
      <c r="U15" s="505">
        <v>276</v>
      </c>
      <c r="V15" s="505">
        <v>14</v>
      </c>
      <c r="W15" s="505">
        <v>8058</v>
      </c>
      <c r="X15" s="522">
        <v>-0.13205514864282641</v>
      </c>
      <c r="Y15" s="505">
        <v>7497</v>
      </c>
      <c r="Z15" s="505">
        <v>1236</v>
      </c>
      <c r="AA15" s="505">
        <v>299</v>
      </c>
      <c r="AB15" s="505">
        <v>23</v>
      </c>
      <c r="AC15" s="505">
        <v>9055</v>
      </c>
      <c r="AD15" s="523">
        <v>0.12372797220153875</v>
      </c>
    </row>
    <row r="16" spans="1:45" ht="18" customHeight="1">
      <c r="A16" s="80" t="s">
        <v>31</v>
      </c>
      <c r="B16" s="246">
        <f>33+6863+39</f>
        <v>6935</v>
      </c>
      <c r="C16" s="102">
        <v>1819</v>
      </c>
      <c r="D16" s="102">
        <v>856</v>
      </c>
      <c r="E16" s="102">
        <v>192</v>
      </c>
      <c r="F16" s="150">
        <f t="shared" si="6"/>
        <v>9802</v>
      </c>
      <c r="G16" s="102">
        <v>8721</v>
      </c>
      <c r="H16" s="102">
        <v>2360</v>
      </c>
      <c r="I16" s="102">
        <v>993</v>
      </c>
      <c r="J16" s="102">
        <v>185</v>
      </c>
      <c r="K16" s="102">
        <f t="shared" si="3"/>
        <v>12259</v>
      </c>
      <c r="L16" s="219">
        <f t="shared" si="4"/>
        <v>0.25066312997347473</v>
      </c>
      <c r="M16" s="103">
        <v>10491</v>
      </c>
      <c r="N16" s="102">
        <v>3291</v>
      </c>
      <c r="O16" s="102">
        <v>392</v>
      </c>
      <c r="P16" s="102">
        <v>194</v>
      </c>
      <c r="Q16" s="102">
        <f t="shared" si="1"/>
        <v>14368</v>
      </c>
      <c r="R16" s="219">
        <f t="shared" si="2"/>
        <v>0.172036870870381</v>
      </c>
      <c r="S16" s="505">
        <v>5111</v>
      </c>
      <c r="T16" s="505">
        <v>1205</v>
      </c>
      <c r="U16" s="505">
        <v>276</v>
      </c>
      <c r="V16" s="505">
        <v>12</v>
      </c>
      <c r="W16" s="505">
        <v>6604</v>
      </c>
      <c r="X16" s="522">
        <v>-0.19078544296042155</v>
      </c>
      <c r="Y16" s="505">
        <v>5172</v>
      </c>
      <c r="Z16" s="505">
        <v>1272</v>
      </c>
      <c r="AA16" s="505">
        <v>285</v>
      </c>
      <c r="AB16" s="505">
        <v>20</v>
      </c>
      <c r="AC16" s="505">
        <v>6749</v>
      </c>
      <c r="AD16" s="523">
        <v>2.1956390066626197E-2</v>
      </c>
    </row>
    <row r="17" spans="1:30" ht="18" customHeight="1">
      <c r="A17" s="80" t="s">
        <v>32</v>
      </c>
      <c r="B17" s="246">
        <f>42+9563+40</f>
        <v>9645</v>
      </c>
      <c r="C17" s="102">
        <v>2936</v>
      </c>
      <c r="D17" s="102">
        <v>1220</v>
      </c>
      <c r="E17" s="102">
        <v>195</v>
      </c>
      <c r="F17" s="150">
        <f t="shared" si="6"/>
        <v>13996</v>
      </c>
      <c r="G17" s="102">
        <v>11869</v>
      </c>
      <c r="H17" s="102">
        <v>4096</v>
      </c>
      <c r="I17" s="102">
        <v>1348</v>
      </c>
      <c r="J17" s="102">
        <v>210</v>
      </c>
      <c r="K17" s="102">
        <f t="shared" si="3"/>
        <v>17523</v>
      </c>
      <c r="L17" s="219">
        <f t="shared" si="4"/>
        <v>0.25200057159188338</v>
      </c>
      <c r="M17" s="103">
        <v>13799</v>
      </c>
      <c r="N17" s="102">
        <v>5261</v>
      </c>
      <c r="O17" s="102">
        <v>501</v>
      </c>
      <c r="P17" s="102">
        <v>200</v>
      </c>
      <c r="Q17" s="102">
        <f t="shared" si="1"/>
        <v>19761</v>
      </c>
      <c r="R17" s="219">
        <f t="shared" si="2"/>
        <v>0.12771785653141587</v>
      </c>
      <c r="S17" s="505">
        <v>9375</v>
      </c>
      <c r="T17" s="505">
        <v>3996</v>
      </c>
      <c r="U17" s="505">
        <v>688</v>
      </c>
      <c r="V17" s="505">
        <v>18</v>
      </c>
      <c r="W17" s="505">
        <v>14077</v>
      </c>
      <c r="X17" s="522">
        <v>-8.1974696752315168E-2</v>
      </c>
      <c r="Y17" s="505">
        <v>9541</v>
      </c>
      <c r="Z17" s="505">
        <v>4519</v>
      </c>
      <c r="AA17" s="505">
        <v>706</v>
      </c>
      <c r="AB17" s="505">
        <v>23</v>
      </c>
      <c r="AC17" s="505">
        <v>14789</v>
      </c>
      <c r="AD17" s="523">
        <v>5.0578958584925671E-2</v>
      </c>
    </row>
    <row r="18" spans="1:30" ht="21" customHeight="1" thickBot="1">
      <c r="A18" s="186" t="s">
        <v>33</v>
      </c>
      <c r="B18" s="303">
        <f>51+12662+37</f>
        <v>12750</v>
      </c>
      <c r="C18" s="292">
        <v>3727</v>
      </c>
      <c r="D18" s="292">
        <v>1441</v>
      </c>
      <c r="E18" s="292">
        <v>197</v>
      </c>
      <c r="F18" s="294">
        <f t="shared" si="6"/>
        <v>18115</v>
      </c>
      <c r="G18" s="292">
        <v>15176</v>
      </c>
      <c r="H18" s="292">
        <v>5046</v>
      </c>
      <c r="I18" s="292">
        <v>1588</v>
      </c>
      <c r="J18" s="292">
        <v>241</v>
      </c>
      <c r="K18" s="292">
        <f t="shared" si="3"/>
        <v>22051</v>
      </c>
      <c r="L18" s="220">
        <f t="shared" si="4"/>
        <v>0.21727849848192116</v>
      </c>
      <c r="M18" s="304">
        <v>16963</v>
      </c>
      <c r="N18" s="292">
        <v>6374</v>
      </c>
      <c r="O18" s="292">
        <v>637</v>
      </c>
      <c r="P18" s="292">
        <v>221</v>
      </c>
      <c r="Q18" s="292">
        <f t="shared" si="1"/>
        <v>24195</v>
      </c>
      <c r="R18" s="220">
        <f t="shared" si="2"/>
        <v>9.7229150605414816E-2</v>
      </c>
      <c r="S18" s="524">
        <v>12764</v>
      </c>
      <c r="T18" s="524">
        <v>5501</v>
      </c>
      <c r="U18" s="524">
        <v>875</v>
      </c>
      <c r="V18" s="524">
        <v>26</v>
      </c>
      <c r="W18" s="524">
        <v>19166</v>
      </c>
      <c r="X18" s="525">
        <v>-5.2595155709342589E-2</v>
      </c>
      <c r="Y18" s="524"/>
      <c r="Z18" s="524"/>
      <c r="AA18" s="524"/>
      <c r="AB18" s="524"/>
      <c r="AC18" s="524"/>
      <c r="AD18" s="526"/>
    </row>
    <row r="19" spans="1:30" ht="52.5" customHeight="1" thickBot="1">
      <c r="A19" s="108" t="s">
        <v>34</v>
      </c>
      <c r="B19" s="311">
        <f t="shared" ref="B19:K19" si="7">AVERAGE(B13:B18)</f>
        <v>9517.8333333333339</v>
      </c>
      <c r="C19" s="311">
        <f t="shared" si="7"/>
        <v>2306.6666666666665</v>
      </c>
      <c r="D19" s="311">
        <f t="shared" si="7"/>
        <v>1036.3333333333333</v>
      </c>
      <c r="E19" s="311">
        <f t="shared" si="7"/>
        <v>190</v>
      </c>
      <c r="F19" s="311">
        <f t="shared" si="7"/>
        <v>13050.833333333334</v>
      </c>
      <c r="G19" s="311">
        <f t="shared" si="7"/>
        <v>11417.666666666666</v>
      </c>
      <c r="H19" s="311">
        <f t="shared" si="7"/>
        <v>3026</v>
      </c>
      <c r="I19" s="311">
        <f t="shared" si="7"/>
        <v>1145.6666666666667</v>
      </c>
      <c r="J19" s="311">
        <f t="shared" si="7"/>
        <v>198.66666666666666</v>
      </c>
      <c r="K19" s="311">
        <f t="shared" si="7"/>
        <v>15788</v>
      </c>
      <c r="L19" s="312">
        <f t="shared" si="4"/>
        <v>0.2097311793627481</v>
      </c>
      <c r="M19" s="311">
        <f>AVERAGE(M13:M18)</f>
        <v>13422</v>
      </c>
      <c r="N19" s="311">
        <f>AVERAGE(N13:N18)</f>
        <v>4064.1666666666665</v>
      </c>
      <c r="O19" s="311">
        <f>AVERAGE(O13:O18)</f>
        <v>453</v>
      </c>
      <c r="P19" s="311">
        <f>AVERAGE(P13:P18)</f>
        <v>208</v>
      </c>
      <c r="Q19" s="311">
        <f>AVERAGE(Q13:Q18)</f>
        <v>18147.166666666668</v>
      </c>
      <c r="R19" s="312">
        <f t="shared" si="2"/>
        <v>0.14942783548686767</v>
      </c>
      <c r="S19" s="511">
        <v>8373</v>
      </c>
      <c r="T19" s="511">
        <v>2387</v>
      </c>
      <c r="U19" s="511">
        <v>453.16666666666669</v>
      </c>
      <c r="V19" s="511">
        <v>16</v>
      </c>
      <c r="W19" s="511">
        <v>11229.166666666666</v>
      </c>
      <c r="X19" s="532">
        <v>-9.0240082097815311E-2</v>
      </c>
      <c r="Y19" s="511"/>
      <c r="Z19" s="511"/>
      <c r="AA19" s="511"/>
      <c r="AB19" s="511"/>
      <c r="AC19" s="511"/>
      <c r="AD19" s="533"/>
    </row>
    <row r="20" spans="1:30" ht="37.5" customHeight="1" thickBot="1">
      <c r="A20" s="364" t="s">
        <v>35</v>
      </c>
      <c r="B20" s="313">
        <f t="shared" ref="B20:K20" si="8">AVERAGE(B6:B11,B13:B18)</f>
        <v>10275.333333333334</v>
      </c>
      <c r="C20" s="313">
        <f t="shared" si="8"/>
        <v>2543.4166666666665</v>
      </c>
      <c r="D20" s="313">
        <f t="shared" si="8"/>
        <v>1135.3333333333333</v>
      </c>
      <c r="E20" s="313">
        <f t="shared" si="8"/>
        <v>214.66666666666666</v>
      </c>
      <c r="F20" s="313">
        <f t="shared" si="8"/>
        <v>14168.75</v>
      </c>
      <c r="G20" s="314">
        <f t="shared" si="8"/>
        <v>11431.666666666666</v>
      </c>
      <c r="H20" s="314">
        <f t="shared" si="8"/>
        <v>3280.25</v>
      </c>
      <c r="I20" s="314">
        <f t="shared" si="8"/>
        <v>1188.5</v>
      </c>
      <c r="J20" s="314">
        <f t="shared" si="8"/>
        <v>202.08333333333334</v>
      </c>
      <c r="K20" s="314">
        <f t="shared" si="8"/>
        <v>16102.5</v>
      </c>
      <c r="L20" s="315">
        <f t="shared" si="4"/>
        <v>0.13647992942214371</v>
      </c>
      <c r="M20" s="314">
        <f>AVERAGE(M6:M11,M13:M18)</f>
        <v>14041.833333333334</v>
      </c>
      <c r="N20" s="314">
        <f>AVERAGE(N6:N11,N13:N18)</f>
        <v>4617.583333333333</v>
      </c>
      <c r="O20" s="314">
        <f>AVERAGE(O6:O11,O13:O18)</f>
        <v>511.91666666666669</v>
      </c>
      <c r="P20" s="314">
        <f>AVERAGE(P6:P11,P13:P18)</f>
        <v>222.08333333333334</v>
      </c>
      <c r="Q20" s="314">
        <f>AVERAGE(Q6:Q11,Q13:Q18)</f>
        <v>19393.416666666668</v>
      </c>
      <c r="R20" s="315">
        <f t="shared" si="2"/>
        <v>0.20437302696268711</v>
      </c>
      <c r="S20" s="511">
        <v>9408.75</v>
      </c>
      <c r="T20" s="511">
        <v>3019.5</v>
      </c>
      <c r="U20" s="511">
        <v>536.41666666666663</v>
      </c>
      <c r="V20" s="511">
        <v>16.666666666666664</v>
      </c>
      <c r="W20" s="511">
        <v>12981.333333333332</v>
      </c>
      <c r="X20" s="532">
        <v>-5.2647582906107715E-2</v>
      </c>
      <c r="Y20" s="511"/>
      <c r="Z20" s="511"/>
      <c r="AA20" s="511"/>
      <c r="AB20" s="511"/>
      <c r="AC20" s="511"/>
      <c r="AD20" s="533"/>
    </row>
    <row r="21" spans="1:30">
      <c r="L21" s="122"/>
    </row>
    <row r="22" spans="1:30">
      <c r="L22" s="148"/>
      <c r="AB22" s="1"/>
      <c r="AC22" s="316"/>
      <c r="AD22" s="1"/>
    </row>
    <row r="23" spans="1:30" ht="26.25" customHeight="1">
      <c r="A23" s="601" t="s">
        <v>58</v>
      </c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</row>
    <row r="24" spans="1:30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AB24" s="1"/>
      <c r="AC24" s="316" t="s">
        <v>45</v>
      </c>
      <c r="AD24" s="1"/>
    </row>
    <row r="25" spans="1:30">
      <c r="A25" s="84" t="s">
        <v>130</v>
      </c>
      <c r="AB25" s="1"/>
      <c r="AC25" s="185" t="s">
        <v>46</v>
      </c>
      <c r="AD25" s="1"/>
    </row>
    <row r="26" spans="1:30">
      <c r="A26" s="358">
        <v>43521</v>
      </c>
    </row>
    <row r="27" spans="1:30">
      <c r="A27" s="84"/>
      <c r="U27" s="67"/>
      <c r="V27" s="598"/>
      <c r="W27" s="598"/>
      <c r="X27" s="85"/>
    </row>
  </sheetData>
  <mergeCells count="13">
    <mergeCell ref="A2:AD2"/>
    <mergeCell ref="A3:B3"/>
    <mergeCell ref="L4:L5"/>
    <mergeCell ref="B4:F4"/>
    <mergeCell ref="G4:K4"/>
    <mergeCell ref="S4:W4"/>
    <mergeCell ref="M4:Q4"/>
    <mergeCell ref="R4:R5"/>
    <mergeCell ref="V27:W27"/>
    <mergeCell ref="A23:AD23"/>
    <mergeCell ref="Y4:AC4"/>
    <mergeCell ref="AD4:AD5"/>
    <mergeCell ref="X4:X5"/>
  </mergeCells>
  <pageMargins left="0" right="0" top="0.3543307086614173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tabSelected="1" topLeftCell="W6" workbookViewId="0">
      <selection activeCell="AN8" sqref="AN8"/>
    </sheetView>
  </sheetViews>
  <sheetFormatPr defaultColWidth="17.7109375" defaultRowHeight="12.75"/>
  <cols>
    <col min="1" max="1" width="17.28515625" customWidth="1"/>
    <col min="2" max="2" width="9.5703125" hidden="1" customWidth="1"/>
    <col min="3" max="5" width="14.140625" hidden="1" customWidth="1"/>
    <col min="6" max="6" width="9.7109375" hidden="1" customWidth="1"/>
    <col min="7" max="7" width="14" hidden="1" customWidth="1"/>
    <col min="8" max="8" width="8.5703125" hidden="1" customWidth="1"/>
    <col min="9" max="9" width="14.5703125" hidden="1" customWidth="1"/>
    <col min="10" max="10" width="8.42578125" hidden="1" customWidth="1"/>
    <col min="11" max="11" width="14.85546875" hidden="1" customWidth="1"/>
    <col min="12" max="12" width="9.5703125" hidden="1" customWidth="1"/>
    <col min="13" max="13" width="8.28515625" hidden="1" customWidth="1"/>
    <col min="14" max="14" width="14.7109375" hidden="1" customWidth="1"/>
    <col min="15" max="15" width="9" hidden="1" customWidth="1"/>
    <col min="16" max="16" width="8.7109375" customWidth="1"/>
    <col min="17" max="17" width="14.7109375" customWidth="1"/>
    <col min="18" max="18" width="8.28515625" customWidth="1"/>
    <col min="19" max="19" width="8.85546875" customWidth="1"/>
    <col min="20" max="20" width="15.5703125" customWidth="1"/>
    <col min="21" max="21" width="8" customWidth="1"/>
    <col min="22" max="22" width="8.5703125" customWidth="1"/>
    <col min="23" max="23" width="15.7109375" customWidth="1"/>
    <col min="24" max="24" width="8.42578125" customWidth="1"/>
    <col min="25" max="25" width="8.5703125" customWidth="1"/>
    <col min="26" max="26" width="15.7109375" customWidth="1"/>
    <col min="27" max="27" width="8.42578125" customWidth="1"/>
    <col min="28" max="28" width="8.5703125" customWidth="1"/>
    <col min="29" max="29" width="15.7109375" customWidth="1"/>
    <col min="30" max="30" width="8.42578125" customWidth="1"/>
    <col min="31" max="31" width="8.5703125" customWidth="1"/>
    <col min="32" max="32" width="15.7109375" customWidth="1"/>
    <col min="33" max="33" width="8.42578125" customWidth="1"/>
    <col min="34" max="34" width="8.5703125" customWidth="1"/>
    <col min="35" max="35" width="15.7109375" customWidth="1"/>
    <col min="36" max="36" width="8.42578125" customWidth="1"/>
    <col min="37" max="37" width="8.140625" customWidth="1"/>
    <col min="38" max="38" width="14.42578125" customWidth="1"/>
    <col min="39" max="39" width="8.85546875" customWidth="1"/>
  </cols>
  <sheetData>
    <row r="1" spans="1:39">
      <c r="A1" s="318" t="s">
        <v>59</v>
      </c>
    </row>
    <row r="2" spans="1:39" ht="24" customHeight="1">
      <c r="A2" s="605" t="s">
        <v>133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</row>
    <row r="3" spans="1:39" ht="13.5" customHeight="1" thickBot="1"/>
    <row r="4" spans="1:39" ht="12.75" customHeight="1" thickBot="1">
      <c r="A4" s="62"/>
      <c r="B4" s="615">
        <v>2005</v>
      </c>
      <c r="C4" s="616"/>
      <c r="D4" s="615">
        <v>2006</v>
      </c>
      <c r="E4" s="616"/>
      <c r="F4" s="615">
        <v>2007</v>
      </c>
      <c r="G4" s="616"/>
      <c r="H4" s="615">
        <v>2008</v>
      </c>
      <c r="I4" s="616"/>
      <c r="J4" s="615">
        <v>2009</v>
      </c>
      <c r="K4" s="617"/>
      <c r="L4" s="612" t="s">
        <v>8</v>
      </c>
      <c r="M4" s="615">
        <v>2010</v>
      </c>
      <c r="N4" s="617"/>
      <c r="O4" s="612" t="s">
        <v>9</v>
      </c>
      <c r="P4" s="620">
        <v>2011</v>
      </c>
      <c r="Q4" s="617"/>
      <c r="R4" s="612" t="s">
        <v>65</v>
      </c>
      <c r="S4" s="615">
        <v>2012</v>
      </c>
      <c r="T4" s="617"/>
      <c r="U4" s="612" t="s">
        <v>66</v>
      </c>
      <c r="V4" s="615">
        <v>2013</v>
      </c>
      <c r="W4" s="617"/>
      <c r="X4" s="612" t="s">
        <v>67</v>
      </c>
      <c r="Y4" s="615">
        <v>2014</v>
      </c>
      <c r="Z4" s="617"/>
      <c r="AA4" s="612" t="s">
        <v>68</v>
      </c>
      <c r="AB4" s="615">
        <v>2015</v>
      </c>
      <c r="AC4" s="617"/>
      <c r="AD4" s="612" t="s">
        <v>117</v>
      </c>
      <c r="AE4" s="615">
        <v>2016</v>
      </c>
      <c r="AF4" s="617"/>
      <c r="AG4" s="612" t="s">
        <v>118</v>
      </c>
      <c r="AH4" s="615">
        <v>2017</v>
      </c>
      <c r="AI4" s="617"/>
      <c r="AJ4" s="612" t="s">
        <v>121</v>
      </c>
      <c r="AK4" s="615">
        <v>2018</v>
      </c>
      <c r="AL4" s="617"/>
      <c r="AM4" s="612" t="s">
        <v>131</v>
      </c>
    </row>
    <row r="5" spans="1:39" ht="12.75" customHeight="1">
      <c r="A5" s="296" t="s">
        <v>48</v>
      </c>
      <c r="B5" s="69" t="s">
        <v>1</v>
      </c>
      <c r="C5" s="72" t="s">
        <v>2</v>
      </c>
      <c r="D5" s="69" t="s">
        <v>1</v>
      </c>
      <c r="E5" s="72" t="s">
        <v>2</v>
      </c>
      <c r="F5" s="69" t="s">
        <v>1</v>
      </c>
      <c r="G5" s="72" t="s">
        <v>2</v>
      </c>
      <c r="H5" s="69" t="s">
        <v>1</v>
      </c>
      <c r="I5" s="626" t="s">
        <v>16</v>
      </c>
      <c r="J5" s="69" t="s">
        <v>1</v>
      </c>
      <c r="K5" s="618" t="s">
        <v>16</v>
      </c>
      <c r="L5" s="613"/>
      <c r="M5" s="69" t="s">
        <v>1</v>
      </c>
      <c r="N5" s="618" t="s">
        <v>16</v>
      </c>
      <c r="O5" s="613"/>
      <c r="P5" s="621" t="s">
        <v>63</v>
      </c>
      <c r="Q5" s="623" t="s">
        <v>64</v>
      </c>
      <c r="R5" s="613"/>
      <c r="S5" s="621" t="s">
        <v>63</v>
      </c>
      <c r="T5" s="623" t="s">
        <v>64</v>
      </c>
      <c r="U5" s="613"/>
      <c r="V5" s="621" t="s">
        <v>63</v>
      </c>
      <c r="W5" s="623" t="s">
        <v>64</v>
      </c>
      <c r="X5" s="613"/>
      <c r="Y5" s="621" t="s">
        <v>63</v>
      </c>
      <c r="Z5" s="623" t="s">
        <v>64</v>
      </c>
      <c r="AA5" s="613"/>
      <c r="AB5" s="621" t="s">
        <v>63</v>
      </c>
      <c r="AC5" s="623" t="s">
        <v>64</v>
      </c>
      <c r="AD5" s="613"/>
      <c r="AE5" s="621" t="s">
        <v>63</v>
      </c>
      <c r="AF5" s="623" t="s">
        <v>64</v>
      </c>
      <c r="AG5" s="613"/>
      <c r="AH5" s="621" t="s">
        <v>63</v>
      </c>
      <c r="AI5" s="623" t="s">
        <v>64</v>
      </c>
      <c r="AJ5" s="613"/>
      <c r="AK5" s="621" t="s">
        <v>63</v>
      </c>
      <c r="AL5" s="623" t="s">
        <v>64</v>
      </c>
      <c r="AM5" s="613"/>
    </row>
    <row r="6" spans="1:39">
      <c r="A6" s="63"/>
      <c r="B6" s="70" t="s">
        <v>3</v>
      </c>
      <c r="C6" s="73" t="s">
        <v>6</v>
      </c>
      <c r="D6" s="71" t="s">
        <v>3</v>
      </c>
      <c r="E6" s="73" t="s">
        <v>4</v>
      </c>
      <c r="F6" s="70" t="s">
        <v>3</v>
      </c>
      <c r="G6" s="73" t="s">
        <v>4</v>
      </c>
      <c r="H6" s="71" t="s">
        <v>15</v>
      </c>
      <c r="I6" s="627"/>
      <c r="J6" s="71" t="s">
        <v>15</v>
      </c>
      <c r="K6" s="619"/>
      <c r="L6" s="613"/>
      <c r="M6" s="71" t="s">
        <v>15</v>
      </c>
      <c r="N6" s="619"/>
      <c r="O6" s="613"/>
      <c r="P6" s="621"/>
      <c r="Q6" s="623"/>
      <c r="R6" s="613"/>
      <c r="S6" s="621"/>
      <c r="T6" s="623"/>
      <c r="U6" s="613"/>
      <c r="V6" s="621"/>
      <c r="W6" s="623"/>
      <c r="X6" s="613"/>
      <c r="Y6" s="621"/>
      <c r="Z6" s="623"/>
      <c r="AA6" s="613"/>
      <c r="AB6" s="621"/>
      <c r="AC6" s="623"/>
      <c r="AD6" s="613"/>
      <c r="AE6" s="621"/>
      <c r="AF6" s="623"/>
      <c r="AG6" s="613"/>
      <c r="AH6" s="621"/>
      <c r="AI6" s="623"/>
      <c r="AJ6" s="613"/>
      <c r="AK6" s="621"/>
      <c r="AL6" s="623"/>
      <c r="AM6" s="613"/>
    </row>
    <row r="7" spans="1:39" ht="19.5" customHeight="1" thickBot="1">
      <c r="A7" s="64"/>
      <c r="B7" s="74"/>
      <c r="C7" s="75" t="s">
        <v>0</v>
      </c>
      <c r="D7" s="74"/>
      <c r="E7" s="75" t="s">
        <v>0</v>
      </c>
      <c r="F7" s="74"/>
      <c r="G7" s="75" t="s">
        <v>0</v>
      </c>
      <c r="H7" s="74"/>
      <c r="I7" s="76"/>
      <c r="J7" s="74"/>
      <c r="K7" s="154"/>
      <c r="L7" s="614"/>
      <c r="M7" s="74"/>
      <c r="N7" s="154"/>
      <c r="O7" s="614"/>
      <c r="P7" s="622"/>
      <c r="Q7" s="624"/>
      <c r="R7" s="614"/>
      <c r="S7" s="622"/>
      <c r="T7" s="624"/>
      <c r="U7" s="614"/>
      <c r="V7" s="622"/>
      <c r="W7" s="624"/>
      <c r="X7" s="614"/>
      <c r="Y7" s="622"/>
      <c r="Z7" s="624"/>
      <c r="AA7" s="614"/>
      <c r="AB7" s="622"/>
      <c r="AC7" s="624"/>
      <c r="AD7" s="614"/>
      <c r="AE7" s="622"/>
      <c r="AF7" s="624"/>
      <c r="AG7" s="614"/>
      <c r="AH7" s="622"/>
      <c r="AI7" s="624"/>
      <c r="AJ7" s="614"/>
      <c r="AK7" s="622"/>
      <c r="AL7" s="624"/>
      <c r="AM7" s="614"/>
    </row>
    <row r="8" spans="1:39" ht="15" customHeight="1">
      <c r="A8" s="371" t="s">
        <v>21</v>
      </c>
      <c r="B8" s="42">
        <v>14673</v>
      </c>
      <c r="C8" s="82">
        <v>2940510</v>
      </c>
      <c r="D8" s="42">
        <v>14562</v>
      </c>
      <c r="E8" s="112">
        <v>3818295</v>
      </c>
      <c r="F8" s="42">
        <v>14489</v>
      </c>
      <c r="G8" s="82">
        <v>3005355</v>
      </c>
      <c r="H8" s="42">
        <v>12860</v>
      </c>
      <c r="I8" s="112">
        <v>6429356</v>
      </c>
      <c r="J8" s="41">
        <v>14841</v>
      </c>
      <c r="K8" s="158">
        <v>5725662</v>
      </c>
      <c r="L8" s="151">
        <f t="shared" ref="L8:L22" si="0">J8/H8-1</f>
        <v>0.15404354587869373</v>
      </c>
      <c r="M8" s="41">
        <v>20020</v>
      </c>
      <c r="N8" s="222">
        <v>6402802</v>
      </c>
      <c r="O8" s="223">
        <f t="shared" ref="O8:O22" si="1">M8/J8-1</f>
        <v>0.34896570311973596</v>
      </c>
      <c r="P8" s="41">
        <v>20351</v>
      </c>
      <c r="Q8" s="224">
        <v>7694758</v>
      </c>
      <c r="R8" s="223">
        <v>1.6533466533466434E-2</v>
      </c>
      <c r="S8" s="41">
        <v>24571</v>
      </c>
      <c r="T8" s="224">
        <v>7876600</v>
      </c>
      <c r="U8" s="223">
        <v>0.20736081765023839</v>
      </c>
      <c r="V8" s="45">
        <v>26620</v>
      </c>
      <c r="W8" s="224">
        <v>12806842</v>
      </c>
      <c r="X8" s="223">
        <v>8.3390989377721603E-2</v>
      </c>
      <c r="Y8" s="41">
        <v>25851</v>
      </c>
      <c r="Z8" s="224">
        <v>12217167.890000001</v>
      </c>
      <c r="AA8" s="223">
        <v>-2.8888054094665661E-2</v>
      </c>
      <c r="AB8" s="41">
        <v>22852</v>
      </c>
      <c r="AC8" s="224">
        <v>8009723.1799999997</v>
      </c>
      <c r="AD8" s="223">
        <v>-0.11601098603535642</v>
      </c>
      <c r="AE8" s="41">
        <v>21711</v>
      </c>
      <c r="AF8" s="224">
        <v>7357934.4800000004</v>
      </c>
      <c r="AG8" s="223">
        <v>-4.992998424645545E-2</v>
      </c>
      <c r="AH8" s="534">
        <v>21603</v>
      </c>
      <c r="AI8" s="535">
        <v>7061370.6100000003</v>
      </c>
      <c r="AJ8" s="201">
        <v>-4.9744369213762241E-3</v>
      </c>
      <c r="AK8" s="536">
        <v>20941</v>
      </c>
      <c r="AL8" s="535">
        <v>7429323.2000000002</v>
      </c>
      <c r="AM8" s="268">
        <v>-3.0643892052029775E-2</v>
      </c>
    </row>
    <row r="9" spans="1:39" ht="15" customHeight="1">
      <c r="A9" s="372" t="s">
        <v>22</v>
      </c>
      <c r="B9" s="44">
        <v>14411</v>
      </c>
      <c r="C9" s="78">
        <v>3852153</v>
      </c>
      <c r="D9" s="44">
        <v>14322</v>
      </c>
      <c r="E9" s="65">
        <v>3421812</v>
      </c>
      <c r="F9" s="44">
        <v>13985</v>
      </c>
      <c r="G9" s="78">
        <v>4133238</v>
      </c>
      <c r="H9" s="44">
        <v>12872</v>
      </c>
      <c r="I9" s="65">
        <v>7705397</v>
      </c>
      <c r="J9" s="43">
        <v>15214</v>
      </c>
      <c r="K9" s="159">
        <v>7721727</v>
      </c>
      <c r="L9" s="152">
        <f t="shared" si="0"/>
        <v>0.18194530764449968</v>
      </c>
      <c r="M9" s="43">
        <v>18653</v>
      </c>
      <c r="N9" s="168">
        <v>9341322</v>
      </c>
      <c r="O9" s="199">
        <f t="shared" si="1"/>
        <v>0.22604180360194559</v>
      </c>
      <c r="P9" s="43">
        <v>19835</v>
      </c>
      <c r="Q9" s="225">
        <v>9733588</v>
      </c>
      <c r="R9" s="199">
        <v>6.3367822870315837E-2</v>
      </c>
      <c r="S9" s="45">
        <v>23999</v>
      </c>
      <c r="T9" s="225">
        <v>13293238</v>
      </c>
      <c r="U9" s="199">
        <v>0.20993193849256375</v>
      </c>
      <c r="V9" s="45">
        <v>26029</v>
      </c>
      <c r="W9" s="225">
        <v>13168840</v>
      </c>
      <c r="X9" s="199">
        <v>8.4586857785741154E-2</v>
      </c>
      <c r="Y9" s="43">
        <v>24531</v>
      </c>
      <c r="Z9" s="225">
        <v>15484118.310000001</v>
      </c>
      <c r="AA9" s="199">
        <v>-5.75511929002267E-2</v>
      </c>
      <c r="AB9" s="43">
        <v>22115</v>
      </c>
      <c r="AC9" s="225">
        <v>12834958.65</v>
      </c>
      <c r="AD9" s="199">
        <v>-9.8487627899392582E-2</v>
      </c>
      <c r="AE9" s="43">
        <v>20986</v>
      </c>
      <c r="AF9" s="225">
        <v>13209967.01</v>
      </c>
      <c r="AG9" s="199">
        <v>-5.1051322631697982E-2</v>
      </c>
      <c r="AH9" s="534">
        <v>20625</v>
      </c>
      <c r="AI9" s="537">
        <v>10095557.810000001</v>
      </c>
      <c r="AJ9" s="201">
        <v>-1.7201944153245052E-2</v>
      </c>
      <c r="AK9" s="536">
        <v>18923</v>
      </c>
      <c r="AL9" s="537">
        <v>10754630.800000001</v>
      </c>
      <c r="AM9" s="268">
        <v>-8.2521212121212106E-2</v>
      </c>
    </row>
    <row r="10" spans="1:39" ht="15" customHeight="1">
      <c r="A10" s="372" t="s">
        <v>23</v>
      </c>
      <c r="B10" s="44">
        <v>13289</v>
      </c>
      <c r="C10" s="78">
        <v>4243776</v>
      </c>
      <c r="D10" s="44">
        <v>13512</v>
      </c>
      <c r="E10" s="65">
        <v>4348349</v>
      </c>
      <c r="F10" s="44">
        <v>12972</v>
      </c>
      <c r="G10" s="78">
        <v>4375808</v>
      </c>
      <c r="H10" s="44">
        <v>12054</v>
      </c>
      <c r="I10" s="113">
        <v>6561430</v>
      </c>
      <c r="J10" s="43">
        <v>15070</v>
      </c>
      <c r="K10" s="160">
        <v>6994997</v>
      </c>
      <c r="L10" s="152">
        <f t="shared" si="0"/>
        <v>0.25020740003318398</v>
      </c>
      <c r="M10" s="43">
        <v>18118</v>
      </c>
      <c r="N10" s="226">
        <v>12306668</v>
      </c>
      <c r="O10" s="199">
        <f t="shared" si="1"/>
        <v>0.20225613802256137</v>
      </c>
      <c r="P10" s="43">
        <v>18795</v>
      </c>
      <c r="Q10" s="227">
        <v>16379537</v>
      </c>
      <c r="R10" s="199">
        <v>3.7366155204768825E-2</v>
      </c>
      <c r="S10" s="45">
        <v>23365</v>
      </c>
      <c r="T10" s="227">
        <v>13221451</v>
      </c>
      <c r="U10" s="199">
        <v>0.24314977387603087</v>
      </c>
      <c r="V10" s="45">
        <v>25463</v>
      </c>
      <c r="W10" s="227">
        <v>8845520</v>
      </c>
      <c r="X10" s="199">
        <v>8.9792424566659479E-2</v>
      </c>
      <c r="Y10" s="417">
        <v>22756</v>
      </c>
      <c r="Z10" s="226">
        <v>21530313.949999999</v>
      </c>
      <c r="AA10" s="199">
        <v>-0.10631111809291915</v>
      </c>
      <c r="AB10" s="43">
        <v>21503</v>
      </c>
      <c r="AC10" s="227">
        <v>16495174.210000001</v>
      </c>
      <c r="AD10" s="199">
        <v>-5.5062401124978066E-2</v>
      </c>
      <c r="AE10" s="43">
        <v>18701</v>
      </c>
      <c r="AF10" s="227">
        <v>14919427.77</v>
      </c>
      <c r="AG10" s="199">
        <v>-0.13030739896758592</v>
      </c>
      <c r="AH10" s="534">
        <v>18583</v>
      </c>
      <c r="AI10" s="538">
        <v>16551348.83</v>
      </c>
      <c r="AJ10" s="201">
        <v>-6.3098230041174208E-3</v>
      </c>
      <c r="AK10" s="536">
        <v>16670</v>
      </c>
      <c r="AL10" s="538">
        <v>13627813.359999999</v>
      </c>
      <c r="AM10" s="268">
        <v>-0.10294355055696069</v>
      </c>
    </row>
    <row r="11" spans="1:39" ht="15" customHeight="1">
      <c r="A11" s="372" t="s">
        <v>24</v>
      </c>
      <c r="B11" s="44">
        <v>8005</v>
      </c>
      <c r="C11" s="78">
        <v>3585663</v>
      </c>
      <c r="D11" s="44">
        <v>8879</v>
      </c>
      <c r="E11" s="65">
        <v>4502221</v>
      </c>
      <c r="F11" s="44">
        <v>8319</v>
      </c>
      <c r="G11" s="78">
        <v>3911497</v>
      </c>
      <c r="H11" s="44">
        <v>7536</v>
      </c>
      <c r="I11" s="65">
        <v>6895257</v>
      </c>
      <c r="J11" s="43">
        <v>11372</v>
      </c>
      <c r="K11" s="155">
        <v>6955494</v>
      </c>
      <c r="L11" s="152">
        <f t="shared" si="0"/>
        <v>0.50902335456475578</v>
      </c>
      <c r="M11" s="43">
        <v>13085</v>
      </c>
      <c r="N11" s="167">
        <v>8344709</v>
      </c>
      <c r="O11" s="199">
        <f t="shared" si="1"/>
        <v>0.1506331340133662</v>
      </c>
      <c r="P11" s="43">
        <v>14693</v>
      </c>
      <c r="Q11" s="228">
        <v>8299999</v>
      </c>
      <c r="R11" s="199">
        <v>0.12288880397401614</v>
      </c>
      <c r="S11" s="45">
        <v>20574</v>
      </c>
      <c r="T11" s="228">
        <v>16676663</v>
      </c>
      <c r="U11" s="199">
        <v>0.40025862655686373</v>
      </c>
      <c r="V11" s="45">
        <v>22232</v>
      </c>
      <c r="W11" s="228">
        <v>28124828</v>
      </c>
      <c r="X11" s="199">
        <v>8.0587148828618727E-2</v>
      </c>
      <c r="Y11" s="417">
        <v>16029</v>
      </c>
      <c r="Z11" s="167">
        <v>8958941.1099999994</v>
      </c>
      <c r="AA11" s="199">
        <v>-0.27901223461676861</v>
      </c>
      <c r="AB11" s="43">
        <v>14653</v>
      </c>
      <c r="AC11" s="228">
        <v>9258461.4900000002</v>
      </c>
      <c r="AD11" s="199">
        <v>-8.5844407012290236E-2</v>
      </c>
      <c r="AE11" s="43">
        <v>12541</v>
      </c>
      <c r="AF11" s="228">
        <v>11580668.84</v>
      </c>
      <c r="AG11" s="199">
        <v>-0.14413430696785645</v>
      </c>
      <c r="AH11" s="534">
        <v>12509</v>
      </c>
      <c r="AI11" s="537">
        <v>9722923.1099999994</v>
      </c>
      <c r="AJ11" s="201">
        <v>-2.5516306514632436E-3</v>
      </c>
      <c r="AK11" s="536">
        <v>11712</v>
      </c>
      <c r="AL11" s="537">
        <v>8791360.4499999993</v>
      </c>
      <c r="AM11" s="268">
        <v>-6.3714125829402835E-2</v>
      </c>
    </row>
    <row r="12" spans="1:39" ht="15" customHeight="1">
      <c r="A12" s="372" t="s">
        <v>25</v>
      </c>
      <c r="B12" s="44">
        <v>7266</v>
      </c>
      <c r="C12" s="78">
        <v>2647918</v>
      </c>
      <c r="D12" s="44">
        <v>7355</v>
      </c>
      <c r="E12" s="65">
        <v>2639504.41</v>
      </c>
      <c r="F12" s="44">
        <v>6149</v>
      </c>
      <c r="G12" s="78">
        <v>3349936</v>
      </c>
      <c r="H12" s="44">
        <v>5808</v>
      </c>
      <c r="I12" s="65">
        <v>4136432</v>
      </c>
      <c r="J12" s="43">
        <v>9699</v>
      </c>
      <c r="K12" s="155">
        <v>9179790</v>
      </c>
      <c r="L12" s="152">
        <f t="shared" si="0"/>
        <v>0.66993801652892571</v>
      </c>
      <c r="M12" s="43">
        <v>10740</v>
      </c>
      <c r="N12" s="167">
        <v>10398300</v>
      </c>
      <c r="O12" s="201">
        <f t="shared" si="1"/>
        <v>0.10733065264460251</v>
      </c>
      <c r="P12" s="43">
        <v>12109</v>
      </c>
      <c r="Q12" s="228">
        <v>8780870</v>
      </c>
      <c r="R12" s="201">
        <v>0.1274674115456238</v>
      </c>
      <c r="S12" s="45">
        <v>15841</v>
      </c>
      <c r="T12" s="228">
        <v>14404648</v>
      </c>
      <c r="U12" s="199">
        <v>0.30820051201585597</v>
      </c>
      <c r="V12" s="45">
        <v>18833</v>
      </c>
      <c r="W12" s="228">
        <v>12962000</v>
      </c>
      <c r="X12" s="199">
        <v>0.18887696483807837</v>
      </c>
      <c r="Y12" s="417">
        <v>11451</v>
      </c>
      <c r="Z12" s="167">
        <v>15803638.560000001</v>
      </c>
      <c r="AA12" s="199">
        <v>-0.39197153931927997</v>
      </c>
      <c r="AB12" s="43">
        <v>9932</v>
      </c>
      <c r="AC12" s="228">
        <v>12898529.34</v>
      </c>
      <c r="AD12" s="199">
        <v>-0.13265217011614705</v>
      </c>
      <c r="AE12" s="43">
        <v>8468</v>
      </c>
      <c r="AF12" s="228">
        <v>5165648.1399999997</v>
      </c>
      <c r="AG12" s="199">
        <v>-0.1474023358840113</v>
      </c>
      <c r="AH12" s="534">
        <v>7921</v>
      </c>
      <c r="AI12" s="539">
        <v>8785684.6400000006</v>
      </c>
      <c r="AJ12" s="201">
        <v>-6.459612659423708E-2</v>
      </c>
      <c r="AK12" s="536">
        <v>6515</v>
      </c>
      <c r="AL12" s="539">
        <v>6041732</v>
      </c>
      <c r="AM12" s="268">
        <v>-0.17750284055043553</v>
      </c>
    </row>
    <row r="13" spans="1:39" ht="15" customHeight="1" thickBot="1">
      <c r="A13" s="373" t="s">
        <v>26</v>
      </c>
      <c r="B13" s="28">
        <v>7282</v>
      </c>
      <c r="C13" s="187">
        <v>2036403</v>
      </c>
      <c r="D13" s="28">
        <v>7260</v>
      </c>
      <c r="E13" s="188">
        <v>1734611.23</v>
      </c>
      <c r="F13" s="28">
        <v>6516</v>
      </c>
      <c r="G13" s="187">
        <v>2056713</v>
      </c>
      <c r="H13" s="28">
        <v>5954</v>
      </c>
      <c r="I13" s="188">
        <v>2584829.96</v>
      </c>
      <c r="J13" s="29">
        <v>10145</v>
      </c>
      <c r="K13" s="177">
        <v>4954591</v>
      </c>
      <c r="L13" s="175">
        <f t="shared" si="0"/>
        <v>0.70389654014108172</v>
      </c>
      <c r="M13" s="29">
        <v>11103</v>
      </c>
      <c r="N13" s="171">
        <v>6021837</v>
      </c>
      <c r="O13" s="200">
        <f t="shared" si="1"/>
        <v>9.4430754066042288E-2</v>
      </c>
      <c r="P13" s="29">
        <v>12719</v>
      </c>
      <c r="Q13" s="229">
        <v>6967932</v>
      </c>
      <c r="R13" s="200">
        <v>0.14554624876159594</v>
      </c>
      <c r="S13" s="195">
        <v>15488</v>
      </c>
      <c r="T13" s="229">
        <v>9288140</v>
      </c>
      <c r="U13" s="95">
        <v>0.21770579448069816</v>
      </c>
      <c r="V13" s="436">
        <v>18956</v>
      </c>
      <c r="W13" s="229">
        <v>10602509</v>
      </c>
      <c r="X13" s="95">
        <v>0.22391528925619841</v>
      </c>
      <c r="Y13" s="417">
        <v>11520</v>
      </c>
      <c r="Z13" s="167">
        <v>6037919.7999999998</v>
      </c>
      <c r="AA13" s="199">
        <v>-0.39227685165646764</v>
      </c>
      <c r="AB13" s="47">
        <v>9972</v>
      </c>
      <c r="AC13" s="228">
        <v>5320199.95</v>
      </c>
      <c r="AD13" s="199">
        <v>-0.13437500000000002</v>
      </c>
      <c r="AE13" s="47">
        <v>7968</v>
      </c>
      <c r="AF13" s="228">
        <v>4609951.57</v>
      </c>
      <c r="AG13" s="95">
        <v>-0.2009626955475331</v>
      </c>
      <c r="AH13" s="534">
        <v>7160</v>
      </c>
      <c r="AI13" s="540">
        <v>3097782.99</v>
      </c>
      <c r="AJ13" s="200">
        <v>-0.10140562248995988</v>
      </c>
      <c r="AK13" s="536">
        <v>6777</v>
      </c>
      <c r="AL13" s="540">
        <v>3699166.55</v>
      </c>
      <c r="AM13" s="268">
        <v>-5.3491620111731808E-2</v>
      </c>
    </row>
    <row r="14" spans="1:39" ht="57" customHeight="1" thickBot="1">
      <c r="A14" s="108" t="s">
        <v>60</v>
      </c>
      <c r="B14" s="297">
        <f>AVERAGE(B8:B13)</f>
        <v>10821</v>
      </c>
      <c r="C14" s="298">
        <f>SUM(C8:C13)</f>
        <v>19306423</v>
      </c>
      <c r="D14" s="297">
        <f>AVERAGE(D8:D13)</f>
        <v>10981.666666666666</v>
      </c>
      <c r="E14" s="299">
        <f>SUM(E8:E13)</f>
        <v>20464792.640000001</v>
      </c>
      <c r="F14" s="297">
        <f>AVERAGE(F8:F13)</f>
        <v>10405</v>
      </c>
      <c r="G14" s="298">
        <f>SUM(G8:G13)</f>
        <v>20832547</v>
      </c>
      <c r="H14" s="297">
        <f>AVERAGE(H8:H13)</f>
        <v>9514</v>
      </c>
      <c r="I14" s="300">
        <f>SUM(I8:I13)</f>
        <v>34312701.960000001</v>
      </c>
      <c r="J14" s="176">
        <f>AVERAGE(J8:J13)</f>
        <v>12723.5</v>
      </c>
      <c r="K14" s="301">
        <f>SUM(K8:K13)</f>
        <v>41532261</v>
      </c>
      <c r="L14" s="302">
        <f t="shared" si="0"/>
        <v>0.33734496531427371</v>
      </c>
      <c r="M14" s="176">
        <f>AVERAGE(M8:M13)</f>
        <v>15286.5</v>
      </c>
      <c r="N14" s="230">
        <f>SUM(N8:N13)</f>
        <v>52815638</v>
      </c>
      <c r="O14" s="231">
        <f t="shared" si="1"/>
        <v>0.20143828349117765</v>
      </c>
      <c r="P14" s="176">
        <v>16417</v>
      </c>
      <c r="Q14" s="230">
        <v>57856684</v>
      </c>
      <c r="R14" s="231">
        <v>7.3954142544074841E-2</v>
      </c>
      <c r="S14" s="176">
        <v>20639.666666666668</v>
      </c>
      <c r="T14" s="230">
        <v>74760740</v>
      </c>
      <c r="U14" s="231">
        <v>0.25721305151164442</v>
      </c>
      <c r="V14" s="176">
        <v>23022.166666666668</v>
      </c>
      <c r="W14" s="230">
        <v>86510539</v>
      </c>
      <c r="X14" s="302">
        <v>0.1154330657794862</v>
      </c>
      <c r="Y14" s="221">
        <v>18689.666666666668</v>
      </c>
      <c r="Z14" s="230">
        <v>80032099.620000005</v>
      </c>
      <c r="AA14" s="302">
        <v>-0.18818819543483456</v>
      </c>
      <c r="AB14" s="221">
        <v>16837.833333333332</v>
      </c>
      <c r="AC14" s="230">
        <v>64817046.820000008</v>
      </c>
      <c r="AD14" s="302">
        <v>-9.9083272396511601E-2</v>
      </c>
      <c r="AE14" s="221">
        <v>15062.5</v>
      </c>
      <c r="AF14" s="230">
        <v>56843597.81000001</v>
      </c>
      <c r="AG14" s="444">
        <v>-0.10543716036307116</v>
      </c>
      <c r="AH14" s="541">
        <v>14733.5</v>
      </c>
      <c r="AI14" s="542">
        <v>55314667.990000002</v>
      </c>
      <c r="AJ14" s="302">
        <v>-2.1842323651452333E-2</v>
      </c>
      <c r="AK14" s="543">
        <v>13589.666666666666</v>
      </c>
      <c r="AL14" s="542">
        <v>50344026.359999999</v>
      </c>
      <c r="AM14" s="544">
        <v>-7.7634868383841815E-2</v>
      </c>
    </row>
    <row r="15" spans="1:39" ht="15" customHeight="1">
      <c r="A15" s="258" t="s">
        <v>28</v>
      </c>
      <c r="B15" s="42">
        <v>8708</v>
      </c>
      <c r="C15" s="82">
        <v>1031804</v>
      </c>
      <c r="D15" s="42">
        <v>8866</v>
      </c>
      <c r="E15" s="112">
        <v>2106129</v>
      </c>
      <c r="F15" s="42">
        <v>8061</v>
      </c>
      <c r="G15" s="82">
        <v>1502791</v>
      </c>
      <c r="H15" s="42">
        <v>7529</v>
      </c>
      <c r="I15" s="112">
        <v>2428466</v>
      </c>
      <c r="J15" s="41">
        <v>12127</v>
      </c>
      <c r="K15" s="259">
        <v>5106587</v>
      </c>
      <c r="L15" s="151">
        <f t="shared" si="0"/>
        <v>0.61070527294461407</v>
      </c>
      <c r="M15" s="41">
        <v>12749</v>
      </c>
      <c r="N15" s="260">
        <v>3590014</v>
      </c>
      <c r="O15" s="223">
        <f t="shared" si="1"/>
        <v>5.1290508782056543E-2</v>
      </c>
      <c r="P15" s="41">
        <v>14759</v>
      </c>
      <c r="Q15" s="260">
        <v>3742612</v>
      </c>
      <c r="R15" s="223">
        <v>0.15765942426857005</v>
      </c>
      <c r="S15" s="41">
        <v>17559</v>
      </c>
      <c r="T15" s="261">
        <v>7397094</v>
      </c>
      <c r="U15" s="223">
        <v>0.18971475032183749</v>
      </c>
      <c r="V15" s="41">
        <v>20026</v>
      </c>
      <c r="W15" s="261">
        <v>8606327</v>
      </c>
      <c r="X15" s="100">
        <v>0.14049775044136914</v>
      </c>
      <c r="Y15" s="49">
        <v>12962</v>
      </c>
      <c r="Z15" s="425">
        <v>7529240.8700000001</v>
      </c>
      <c r="AA15" s="440">
        <v>-0.35274143613302711</v>
      </c>
      <c r="AB15" s="49">
        <v>11922</v>
      </c>
      <c r="AC15" s="425">
        <v>5223997.03</v>
      </c>
      <c r="AD15" s="440">
        <v>-8.0234531708069712E-2</v>
      </c>
      <c r="AE15" s="49">
        <v>10340</v>
      </c>
      <c r="AF15" s="425">
        <v>4120406.06</v>
      </c>
      <c r="AG15" s="440">
        <v>-0.13269585639993287</v>
      </c>
      <c r="AH15" s="545">
        <v>9661</v>
      </c>
      <c r="AI15" s="207">
        <v>3724143.08</v>
      </c>
      <c r="AJ15" s="201">
        <v>-6.5667311411992224E-2</v>
      </c>
      <c r="AK15" s="546">
        <v>9385</v>
      </c>
      <c r="AL15" s="547">
        <v>2228316.34</v>
      </c>
      <c r="AM15" s="548">
        <v>-2.8568471172756404E-2</v>
      </c>
    </row>
    <row r="16" spans="1:39" ht="15" customHeight="1">
      <c r="A16" s="80" t="s">
        <v>29</v>
      </c>
      <c r="B16" s="44">
        <v>8419</v>
      </c>
      <c r="C16" s="78">
        <v>2904935.01</v>
      </c>
      <c r="D16" s="44">
        <v>8827</v>
      </c>
      <c r="E16" s="65">
        <v>1377861</v>
      </c>
      <c r="F16" s="44">
        <v>7992</v>
      </c>
      <c r="G16" s="78">
        <v>2217876</v>
      </c>
      <c r="H16" s="44">
        <v>7648</v>
      </c>
      <c r="I16" s="65">
        <v>3006346</v>
      </c>
      <c r="J16" s="43">
        <v>12023</v>
      </c>
      <c r="K16" s="155">
        <v>4571245</v>
      </c>
      <c r="L16" s="152">
        <f t="shared" si="0"/>
        <v>0.57204497907949792</v>
      </c>
      <c r="M16" s="43">
        <v>12320</v>
      </c>
      <c r="N16" s="167">
        <v>5135684</v>
      </c>
      <c r="O16" s="199">
        <f t="shared" si="1"/>
        <v>2.470265324794152E-2</v>
      </c>
      <c r="P16" s="45">
        <v>14356</v>
      </c>
      <c r="Q16" s="167">
        <v>5949558</v>
      </c>
      <c r="R16" s="199">
        <v>0.16525974025974022</v>
      </c>
      <c r="S16" s="45">
        <v>16606</v>
      </c>
      <c r="T16" s="228">
        <v>6406861</v>
      </c>
      <c r="U16" s="199">
        <v>0.15672889384229594</v>
      </c>
      <c r="V16" s="45">
        <v>19330</v>
      </c>
      <c r="W16" s="228">
        <v>9095878</v>
      </c>
      <c r="X16" s="268">
        <v>0.16403709502589425</v>
      </c>
      <c r="Y16" s="43">
        <v>12376</v>
      </c>
      <c r="Z16" s="228">
        <v>4793045.2300000004</v>
      </c>
      <c r="AA16" s="429">
        <v>-0.3597516813243663</v>
      </c>
      <c r="AB16" s="43">
        <v>11497</v>
      </c>
      <c r="AC16" s="228">
        <v>4088196.16</v>
      </c>
      <c r="AD16" s="429">
        <v>-7.1024563671622465E-2</v>
      </c>
      <c r="AE16" s="43">
        <v>10709</v>
      </c>
      <c r="AF16" s="228">
        <v>3810781.64</v>
      </c>
      <c r="AG16" s="429">
        <v>-6.8539619031051546E-2</v>
      </c>
      <c r="AH16" s="549">
        <v>9809</v>
      </c>
      <c r="AI16" s="550">
        <v>4342969.79</v>
      </c>
      <c r="AJ16" s="201">
        <v>-8.404146045382388E-2</v>
      </c>
      <c r="AK16" s="546">
        <v>9607</v>
      </c>
      <c r="AL16" s="550">
        <v>5731547</v>
      </c>
      <c r="AM16" s="548">
        <v>-2.0593332653685348E-2</v>
      </c>
    </row>
    <row r="17" spans="1:39" ht="15" customHeight="1">
      <c r="A17" s="80" t="s">
        <v>30</v>
      </c>
      <c r="B17" s="44">
        <v>7846</v>
      </c>
      <c r="C17" s="78">
        <v>2923665.34</v>
      </c>
      <c r="D17" s="44">
        <v>8413</v>
      </c>
      <c r="E17" s="65">
        <v>3020351.79</v>
      </c>
      <c r="F17" s="44">
        <v>7618</v>
      </c>
      <c r="G17" s="78">
        <v>2150669</v>
      </c>
      <c r="H17" s="44">
        <v>6945</v>
      </c>
      <c r="I17" s="65">
        <v>3873569</v>
      </c>
      <c r="J17" s="43">
        <v>11661</v>
      </c>
      <c r="K17" s="155">
        <v>7025665</v>
      </c>
      <c r="L17" s="152">
        <f t="shared" si="0"/>
        <v>0.67904967602591793</v>
      </c>
      <c r="M17" s="43">
        <v>11323</v>
      </c>
      <c r="N17" s="167">
        <v>8542058</v>
      </c>
      <c r="O17" s="199">
        <f t="shared" si="1"/>
        <v>-2.8985507246376829E-2</v>
      </c>
      <c r="P17" s="45">
        <v>13780</v>
      </c>
      <c r="Q17" s="167">
        <v>8229483</v>
      </c>
      <c r="R17" s="201">
        <v>0.21699196326061987</v>
      </c>
      <c r="S17" s="45">
        <v>16394</v>
      </c>
      <c r="T17" s="228">
        <v>11517137</v>
      </c>
      <c r="U17" s="199">
        <v>0.18969521044992743</v>
      </c>
      <c r="V17" s="45">
        <v>19612</v>
      </c>
      <c r="W17" s="269">
        <v>9533807</v>
      </c>
      <c r="X17" s="268">
        <v>0.19629132609491284</v>
      </c>
      <c r="Y17" s="43">
        <v>12280</v>
      </c>
      <c r="Z17" s="269">
        <v>8105076.2800000003</v>
      </c>
      <c r="AA17" s="429">
        <v>-0.37385274321843764</v>
      </c>
      <c r="AB17" s="43">
        <v>9999</v>
      </c>
      <c r="AC17" s="269">
        <v>5349213.13</v>
      </c>
      <c r="AD17" s="429">
        <v>-0.18574918566775245</v>
      </c>
      <c r="AE17" s="43">
        <v>9284</v>
      </c>
      <c r="AF17" s="269">
        <v>6698222.1299999999</v>
      </c>
      <c r="AG17" s="429">
        <v>-7.1507150715071521E-2</v>
      </c>
      <c r="AH17" s="549">
        <v>8058</v>
      </c>
      <c r="AI17" s="550">
        <v>6156472.1299999999</v>
      </c>
      <c r="AJ17" s="201">
        <v>-0.13205514864282641</v>
      </c>
      <c r="AK17" s="546">
        <v>9055</v>
      </c>
      <c r="AL17" s="550">
        <v>5205943</v>
      </c>
      <c r="AM17" s="548">
        <v>0.12372797220153875</v>
      </c>
    </row>
    <row r="18" spans="1:39" ht="15" customHeight="1">
      <c r="A18" s="80" t="s">
        <v>31</v>
      </c>
      <c r="B18" s="44">
        <v>6917</v>
      </c>
      <c r="C18" s="78">
        <v>1827238</v>
      </c>
      <c r="D18" s="44">
        <v>6743</v>
      </c>
      <c r="E18" s="65">
        <v>2304286</v>
      </c>
      <c r="F18" s="44">
        <v>5798</v>
      </c>
      <c r="G18" s="78">
        <v>2070347</v>
      </c>
      <c r="H18" s="44">
        <v>5771</v>
      </c>
      <c r="I18" s="65">
        <v>3454842</v>
      </c>
      <c r="J18" s="43">
        <v>10381</v>
      </c>
      <c r="K18" s="155">
        <v>5069350</v>
      </c>
      <c r="L18" s="152">
        <f t="shared" si="0"/>
        <v>0.79882169468029796</v>
      </c>
      <c r="M18" s="43">
        <v>9802</v>
      </c>
      <c r="N18" s="167">
        <v>4385709</v>
      </c>
      <c r="O18" s="199">
        <f t="shared" si="1"/>
        <v>-5.5774973509295833E-2</v>
      </c>
      <c r="P18" s="45">
        <v>12259</v>
      </c>
      <c r="Q18" s="167">
        <v>7387566</v>
      </c>
      <c r="R18" s="201">
        <v>0.25066312997347473</v>
      </c>
      <c r="S18" s="45">
        <v>14368</v>
      </c>
      <c r="T18" s="228">
        <v>9890312</v>
      </c>
      <c r="U18" s="199">
        <v>0.172036870870381</v>
      </c>
      <c r="V18" s="45">
        <v>16726</v>
      </c>
      <c r="W18" s="269">
        <v>13392733.119999999</v>
      </c>
      <c r="X18" s="268">
        <v>0.16411469933184852</v>
      </c>
      <c r="Y18" s="43">
        <v>10128</v>
      </c>
      <c r="Z18" s="269">
        <v>6274512.7000000002</v>
      </c>
      <c r="AA18" s="429">
        <v>-0.39447566662680855</v>
      </c>
      <c r="AB18" s="43">
        <v>8308</v>
      </c>
      <c r="AC18" s="269">
        <v>7804219.7999999998</v>
      </c>
      <c r="AD18" s="429">
        <v>-0.17969984202211686</v>
      </c>
      <c r="AE18" s="43">
        <v>8161</v>
      </c>
      <c r="AF18" s="269">
        <v>4473853.51</v>
      </c>
      <c r="AG18" s="429">
        <v>-1.7693789118921499E-2</v>
      </c>
      <c r="AH18" s="549">
        <v>6604</v>
      </c>
      <c r="AI18" s="550">
        <v>3411799.89</v>
      </c>
      <c r="AJ18" s="201">
        <v>-0.19078544296042155</v>
      </c>
      <c r="AK18" s="546">
        <v>6749</v>
      </c>
      <c r="AL18" s="550">
        <v>3585385.94</v>
      </c>
      <c r="AM18" s="548">
        <v>2.1956390066626197E-2</v>
      </c>
    </row>
    <row r="19" spans="1:39" ht="15" customHeight="1">
      <c r="A19" s="80" t="s">
        <v>32</v>
      </c>
      <c r="B19" s="44">
        <v>10002</v>
      </c>
      <c r="C19" s="78">
        <v>1990787</v>
      </c>
      <c r="D19" s="44">
        <v>10026</v>
      </c>
      <c r="E19" s="65">
        <v>2463829</v>
      </c>
      <c r="F19" s="44">
        <v>8930</v>
      </c>
      <c r="G19" s="78">
        <v>1916507</v>
      </c>
      <c r="H19" s="44">
        <v>9212</v>
      </c>
      <c r="I19" s="65">
        <v>2912126</v>
      </c>
      <c r="J19" s="43">
        <v>14716</v>
      </c>
      <c r="K19" s="155">
        <v>7174890</v>
      </c>
      <c r="L19" s="152">
        <f t="shared" si="0"/>
        <v>0.59748154580981327</v>
      </c>
      <c r="M19" s="43">
        <v>13996</v>
      </c>
      <c r="N19" s="167">
        <v>6514316</v>
      </c>
      <c r="O19" s="199">
        <f t="shared" si="1"/>
        <v>-4.8926338678988879E-2</v>
      </c>
      <c r="P19" s="45">
        <v>17523</v>
      </c>
      <c r="Q19" s="167">
        <v>8227126</v>
      </c>
      <c r="R19" s="201">
        <v>0.25200057159188338</v>
      </c>
      <c r="S19" s="45">
        <v>19761</v>
      </c>
      <c r="T19" s="228">
        <v>7834516</v>
      </c>
      <c r="U19" s="199">
        <v>0.12771785653141587</v>
      </c>
      <c r="V19" s="195">
        <v>21240</v>
      </c>
      <c r="W19" s="414">
        <v>14301504</v>
      </c>
      <c r="X19" s="268">
        <v>7.484439046606961E-2</v>
      </c>
      <c r="Y19" s="43">
        <v>17543</v>
      </c>
      <c r="Z19" s="430">
        <v>4760848.29</v>
      </c>
      <c r="AA19" s="429">
        <v>-0.17405838041431265</v>
      </c>
      <c r="AB19" s="43">
        <v>16302</v>
      </c>
      <c r="AC19" s="430">
        <v>5176106.72</v>
      </c>
      <c r="AD19" s="429">
        <v>-7.0740466282847914E-2</v>
      </c>
      <c r="AE19" s="43">
        <v>15334</v>
      </c>
      <c r="AF19" s="430">
        <v>4954848.5999999996</v>
      </c>
      <c r="AG19" s="429">
        <v>-5.9379217273954121E-2</v>
      </c>
      <c r="AH19" s="549">
        <v>14077</v>
      </c>
      <c r="AI19" s="550">
        <v>2997511.52</v>
      </c>
      <c r="AJ19" s="201">
        <v>-8.1974696752315168E-2</v>
      </c>
      <c r="AK19" s="551">
        <v>14789</v>
      </c>
      <c r="AL19" s="550">
        <v>3793670.84</v>
      </c>
      <c r="AM19" s="548">
        <v>5.0578958584925671E-2</v>
      </c>
    </row>
    <row r="20" spans="1:39" ht="15" customHeight="1" thickBot="1">
      <c r="A20" s="114" t="s">
        <v>33</v>
      </c>
      <c r="B20" s="48">
        <v>13093</v>
      </c>
      <c r="C20" s="116">
        <v>1935627</v>
      </c>
      <c r="D20" s="48">
        <v>12931</v>
      </c>
      <c r="E20" s="115">
        <v>1815997</v>
      </c>
      <c r="F20" s="48">
        <v>12041</v>
      </c>
      <c r="G20" s="116">
        <v>1472275</v>
      </c>
      <c r="H20" s="48">
        <v>12724</v>
      </c>
      <c r="I20" s="115">
        <v>3423575</v>
      </c>
      <c r="J20" s="47">
        <v>18370</v>
      </c>
      <c r="K20" s="156">
        <v>7432835</v>
      </c>
      <c r="L20" s="153">
        <f t="shared" si="0"/>
        <v>0.44372838729959141</v>
      </c>
      <c r="M20" s="47">
        <v>18115</v>
      </c>
      <c r="N20" s="232">
        <v>4825777</v>
      </c>
      <c r="O20" s="60">
        <f t="shared" si="1"/>
        <v>-1.3881328252585701E-2</v>
      </c>
      <c r="P20" s="415">
        <v>22051</v>
      </c>
      <c r="Q20" s="232">
        <v>6997865</v>
      </c>
      <c r="R20" s="262">
        <v>0.21727849848192116</v>
      </c>
      <c r="S20" s="267">
        <v>24195</v>
      </c>
      <c r="T20" s="232">
        <v>6661968</v>
      </c>
      <c r="U20" s="60">
        <v>9.7229150605414816E-2</v>
      </c>
      <c r="V20" s="47">
        <v>24855</v>
      </c>
      <c r="W20" s="232">
        <v>8462540.4199999999</v>
      </c>
      <c r="X20" s="268">
        <v>2.7278363298202102E-2</v>
      </c>
      <c r="Y20" s="45">
        <v>21335</v>
      </c>
      <c r="Z20" s="270">
        <v>5118992.74</v>
      </c>
      <c r="AA20" s="442">
        <v>-0.14162140414403546</v>
      </c>
      <c r="AB20" s="45">
        <v>20543</v>
      </c>
      <c r="AC20" s="270">
        <v>4820164.46</v>
      </c>
      <c r="AD20" s="442">
        <v>-3.7122099835950273E-2</v>
      </c>
      <c r="AE20" s="45">
        <v>20230</v>
      </c>
      <c r="AF20" s="270">
        <v>4347479.6900000004</v>
      </c>
      <c r="AG20" s="442">
        <v>-1.5236333544273006E-2</v>
      </c>
      <c r="AH20" s="552">
        <v>19166</v>
      </c>
      <c r="AI20" s="540">
        <v>3915249</v>
      </c>
      <c r="AJ20" s="200">
        <v>-5.2595155709342589E-2</v>
      </c>
      <c r="AK20" s="553" t="s">
        <v>132</v>
      </c>
      <c r="AL20" s="540">
        <v>4803686.4800000004</v>
      </c>
      <c r="AM20" s="554" t="s">
        <v>132</v>
      </c>
    </row>
    <row r="21" spans="1:39" ht="57.75" customHeight="1" thickBot="1">
      <c r="A21" s="117" t="s">
        <v>61</v>
      </c>
      <c r="B21" s="125">
        <f>AVERAGE(B15:B20)</f>
        <v>9164.1666666666661</v>
      </c>
      <c r="C21" s="120">
        <f>SUM(C15:C20)</f>
        <v>12614056.35</v>
      </c>
      <c r="D21" s="119">
        <f>AVERAGE(D15:D20)</f>
        <v>9301</v>
      </c>
      <c r="E21" s="118">
        <f>SUM(E15:E20)</f>
        <v>13088453.789999999</v>
      </c>
      <c r="F21" s="125">
        <f>AVERAGE(F15:F20)</f>
        <v>8406.6666666666661</v>
      </c>
      <c r="G21" s="120">
        <f>SUM(G15:G20)</f>
        <v>11330465</v>
      </c>
      <c r="H21" s="124">
        <f>AVERAGE(H15:H20)</f>
        <v>8304.8333333333339</v>
      </c>
      <c r="I21" s="121">
        <f>SUM(I15:I20)</f>
        <v>19098924</v>
      </c>
      <c r="J21" s="124">
        <f>AVERAGE(J15:J20)</f>
        <v>13213</v>
      </c>
      <c r="K21" s="157">
        <f>SUM(K15:K20)</f>
        <v>36380572</v>
      </c>
      <c r="L21" s="123">
        <f t="shared" si="0"/>
        <v>0.59100122418671841</v>
      </c>
      <c r="M21" s="161">
        <f>AVERAGE(M15:M20)</f>
        <v>13050.833333333334</v>
      </c>
      <c r="N21" s="233">
        <f>SUM(N15:N20)</f>
        <v>32993558</v>
      </c>
      <c r="O21" s="234">
        <f t="shared" si="1"/>
        <v>-1.2273266227704971E-2</v>
      </c>
      <c r="P21" s="176">
        <v>15788</v>
      </c>
      <c r="Q21" s="230">
        <v>40534210</v>
      </c>
      <c r="R21" s="235">
        <v>0.2097311793627481</v>
      </c>
      <c r="S21" s="176">
        <v>18147.166666666668</v>
      </c>
      <c r="T21" s="230">
        <v>49707888</v>
      </c>
      <c r="U21" s="235">
        <v>0.14942783548686767</v>
      </c>
      <c r="V21" s="176">
        <v>20298.166666666668</v>
      </c>
      <c r="W21" s="230">
        <v>63392789.539999999</v>
      </c>
      <c r="X21" s="231">
        <v>0.1185309001405177</v>
      </c>
      <c r="Y21" s="176">
        <v>14437.333333333334</v>
      </c>
      <c r="Z21" s="230">
        <v>36581716.109999999</v>
      </c>
      <c r="AA21" s="231">
        <v>-0.28873707806123705</v>
      </c>
      <c r="AB21" s="176">
        <v>13095.166666666666</v>
      </c>
      <c r="AC21" s="230">
        <v>32461897.300000001</v>
      </c>
      <c r="AD21" s="426">
        <v>-9.2964998152936906E-2</v>
      </c>
      <c r="AE21" s="176">
        <v>12343</v>
      </c>
      <c r="AF21" s="230">
        <v>28405591.629999999</v>
      </c>
      <c r="AG21" s="426">
        <v>-5.7438495119064292E-2</v>
      </c>
      <c r="AH21" s="555">
        <v>11229.166666666666</v>
      </c>
      <c r="AI21" s="238">
        <v>24548145.41</v>
      </c>
      <c r="AJ21" s="302">
        <v>-9.0240082097815311E-2</v>
      </c>
      <c r="AK21" s="556"/>
      <c r="AL21" s="238">
        <v>25348549.599999998</v>
      </c>
      <c r="AM21" s="557"/>
    </row>
    <row r="22" spans="1:39" ht="46.5" customHeight="1" thickBot="1">
      <c r="A22" s="108" t="s">
        <v>62</v>
      </c>
      <c r="B22" s="93">
        <f>AVERAGE(B14,B21)</f>
        <v>9992.5833333333321</v>
      </c>
      <c r="C22" s="79">
        <f>SUM(C14,C21)</f>
        <v>31920479.350000001</v>
      </c>
      <c r="D22" s="93">
        <f>AVERAGE(D14,D21)</f>
        <v>10141.333333333332</v>
      </c>
      <c r="E22" s="66">
        <f>SUM(E14,E21)</f>
        <v>33553246.43</v>
      </c>
      <c r="F22" s="93">
        <f>AVERAGE(F14,F21)</f>
        <v>9405.8333333333321</v>
      </c>
      <c r="G22" s="79">
        <f>SUM(G14,G21)</f>
        <v>32163012</v>
      </c>
      <c r="H22" s="129">
        <f>AVERAGE(H8:H13,H15:H20)</f>
        <v>8909.4166666666661</v>
      </c>
      <c r="I22" s="131">
        <f>SUM(I14,I21)</f>
        <v>53411625.960000001</v>
      </c>
      <c r="J22" s="129">
        <f>AVERAGE(J8:J13,J15:J20)</f>
        <v>12968.25</v>
      </c>
      <c r="K22" s="162">
        <f>SUM(K14,K21)</f>
        <v>77912833</v>
      </c>
      <c r="L22" s="163">
        <f t="shared" si="0"/>
        <v>0.45556667570828635</v>
      </c>
      <c r="M22" s="165">
        <f>AVERAGE(M8:M13,M15:M20)</f>
        <v>14168.666666666666</v>
      </c>
      <c r="N22" s="236">
        <f>SUM(N14,N21)</f>
        <v>85809196</v>
      </c>
      <c r="O22" s="237">
        <f t="shared" si="1"/>
        <v>9.2565817798597738E-2</v>
      </c>
      <c r="P22" s="176">
        <v>16102.5</v>
      </c>
      <c r="Q22" s="238">
        <v>98390894</v>
      </c>
      <c r="R22" s="235">
        <v>0.13648661365454284</v>
      </c>
      <c r="S22" s="176">
        <v>19393.416666666668</v>
      </c>
      <c r="T22" s="230">
        <v>124468628</v>
      </c>
      <c r="U22" s="235">
        <v>0.20437302696268711</v>
      </c>
      <c r="V22" s="239">
        <v>21660.166666666668</v>
      </c>
      <c r="W22" s="230">
        <v>149903328.53999999</v>
      </c>
      <c r="X22" s="235">
        <v>0.11688244722221031</v>
      </c>
      <c r="Y22" s="239">
        <v>16563.5</v>
      </c>
      <c r="Z22" s="230">
        <v>116613815.73</v>
      </c>
      <c r="AA22" s="235">
        <v>-0.23530135963866083</v>
      </c>
      <c r="AB22" s="239">
        <v>14966.5</v>
      </c>
      <c r="AC22" s="230">
        <v>97278944.120000005</v>
      </c>
      <c r="AD22" s="443">
        <v>-9.6416820116521307E-2</v>
      </c>
      <c r="AE22" s="239">
        <v>13702.75</v>
      </c>
      <c r="AF22" s="230">
        <v>85249189.440000013</v>
      </c>
      <c r="AG22" s="426">
        <v>-8.4438579494203747E-2</v>
      </c>
      <c r="AH22" s="558">
        <v>12981.333333333332</v>
      </c>
      <c r="AI22" s="238">
        <v>79862813.400000006</v>
      </c>
      <c r="AJ22" s="199">
        <v>-5.2647582906107715E-2</v>
      </c>
      <c r="AK22" s="559"/>
      <c r="AL22" s="238">
        <v>75692575.959999993</v>
      </c>
      <c r="AM22" s="444"/>
    </row>
    <row r="23" spans="1:39" ht="24.75" thickBot="1">
      <c r="A23" s="126" t="s">
        <v>116</v>
      </c>
      <c r="B23" s="184"/>
      <c r="C23" s="184"/>
      <c r="D23" s="184"/>
      <c r="E23" s="184"/>
      <c r="F23" s="184"/>
      <c r="G23" s="257">
        <v>54812341</v>
      </c>
      <c r="H23" s="127"/>
      <c r="I23" s="128">
        <v>54291437</v>
      </c>
      <c r="J23" s="127"/>
      <c r="K23" s="133">
        <v>77869786</v>
      </c>
      <c r="L23" s="164"/>
      <c r="M23" s="240"/>
      <c r="N23" s="241">
        <v>85809195</v>
      </c>
      <c r="O23" s="242"/>
      <c r="P23" s="243"/>
      <c r="Q23" s="244">
        <v>98390894</v>
      </c>
      <c r="R23" s="245"/>
      <c r="S23" s="243"/>
      <c r="T23" s="244">
        <v>124468629</v>
      </c>
      <c r="U23" s="245"/>
      <c r="V23" s="243"/>
      <c r="W23" s="418">
        <v>150239188</v>
      </c>
      <c r="X23" s="245"/>
      <c r="Y23" s="243"/>
      <c r="Z23" s="418">
        <v>117040680</v>
      </c>
      <c r="AA23" s="441"/>
      <c r="AB23" s="418"/>
      <c r="AC23" s="445">
        <v>97619229</v>
      </c>
      <c r="AD23" s="441"/>
      <c r="AE23" s="418"/>
      <c r="AF23" s="446">
        <v>85901796.439999998</v>
      </c>
      <c r="AG23" s="443"/>
      <c r="AH23" s="558"/>
      <c r="AI23" s="542">
        <v>81444713.709999993</v>
      </c>
      <c r="AJ23" s="235"/>
      <c r="AK23" s="559"/>
      <c r="AL23" s="542">
        <v>76263702</v>
      </c>
      <c r="AM23" s="444"/>
    </row>
    <row r="24" spans="1:39" ht="10.5" customHeight="1">
      <c r="A24" s="135"/>
      <c r="B24" s="136"/>
      <c r="C24" s="136"/>
      <c r="D24" s="136"/>
      <c r="E24" s="136"/>
      <c r="F24" s="136"/>
      <c r="G24" s="136"/>
      <c r="H24" s="130"/>
      <c r="I24" s="137"/>
      <c r="J24" s="130"/>
      <c r="K24" s="132"/>
      <c r="L24" s="94"/>
      <c r="M24" s="94"/>
      <c r="N24" s="134"/>
      <c r="O24" s="20"/>
      <c r="P24" s="20"/>
      <c r="Q24" s="138"/>
    </row>
    <row r="25" spans="1:39" ht="22.5" customHeight="1">
      <c r="A25" s="625" t="s">
        <v>69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</row>
    <row r="26" spans="1:39" ht="12" customHeight="1">
      <c r="A26" s="374" t="s">
        <v>70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</row>
    <row r="27" spans="1:39" ht="12.75" customHeight="1">
      <c r="A27" s="109" t="s">
        <v>71</v>
      </c>
      <c r="B27" s="67"/>
      <c r="C27" s="67"/>
      <c r="D27" s="67"/>
      <c r="E27" s="67"/>
      <c r="F27" s="316"/>
      <c r="G27" s="316"/>
      <c r="H27" s="85"/>
      <c r="I27" s="316"/>
      <c r="J27" s="316"/>
      <c r="K27" s="111"/>
      <c r="L27" s="111"/>
      <c r="M27" s="111"/>
      <c r="N27" s="111"/>
      <c r="O27" s="111"/>
    </row>
    <row r="28" spans="1:39" ht="12.95" customHeight="1">
      <c r="A28" s="109" t="s">
        <v>72</v>
      </c>
      <c r="B28" s="85"/>
      <c r="C28" s="85"/>
      <c r="D28" s="85"/>
      <c r="E28" s="85"/>
      <c r="F28" s="67"/>
      <c r="G28" s="85"/>
      <c r="H28" s="85"/>
      <c r="I28" s="67"/>
      <c r="J28" s="85"/>
      <c r="K28" s="316"/>
      <c r="L28" s="316"/>
      <c r="M28" s="316"/>
      <c r="N28" s="316"/>
      <c r="O28" s="316"/>
    </row>
    <row r="29" spans="1:39">
      <c r="A29" s="68"/>
      <c r="B29" s="67"/>
      <c r="C29" s="67"/>
      <c r="D29" s="67"/>
      <c r="E29" s="67"/>
      <c r="F29" s="598"/>
      <c r="G29" s="598"/>
      <c r="H29" s="86"/>
      <c r="N29" s="83"/>
      <c r="O29" s="83"/>
      <c r="P29" s="83"/>
    </row>
    <row r="30" spans="1:39">
      <c r="A30" s="84" t="s">
        <v>134</v>
      </c>
      <c r="B30" s="84"/>
      <c r="C30" s="84"/>
      <c r="D30" s="84"/>
      <c r="E30" s="84"/>
      <c r="F30" s="83"/>
      <c r="G30" s="83"/>
      <c r="H30" s="85"/>
      <c r="I30" s="67"/>
      <c r="J30" s="68"/>
      <c r="K30" s="83"/>
      <c r="L30" s="83"/>
      <c r="M30" s="83"/>
      <c r="N30" s="83"/>
      <c r="O30" s="110"/>
      <c r="P30" s="83"/>
      <c r="Q30" s="67"/>
      <c r="R30" s="67"/>
      <c r="S30" s="83"/>
      <c r="T30" s="402"/>
      <c r="U30" s="402"/>
      <c r="V30" s="67"/>
      <c r="W30" s="67"/>
      <c r="X30" s="67"/>
      <c r="Y30" s="1"/>
      <c r="Z30" s="316"/>
      <c r="AA30" s="1"/>
      <c r="AB30" s="1"/>
      <c r="AC30" s="427"/>
      <c r="AD30" s="1"/>
      <c r="AE30" s="1"/>
      <c r="AF30" s="438"/>
      <c r="AG30" s="1"/>
      <c r="AH30" s="1"/>
      <c r="AI30" s="449" t="s">
        <v>45</v>
      </c>
      <c r="AJ30" s="1"/>
    </row>
    <row r="31" spans="1:39">
      <c r="A31" s="358">
        <f>'benef. by month, com 17-18'!A26</f>
        <v>43521</v>
      </c>
      <c r="B31" s="67"/>
      <c r="C31" s="67"/>
      <c r="D31" s="67"/>
      <c r="E31" s="67"/>
      <c r="F31" s="598"/>
      <c r="G31" s="598"/>
      <c r="H31" s="86"/>
      <c r="I31" s="67"/>
      <c r="J31" s="67"/>
      <c r="K31" s="67"/>
      <c r="L31" s="67"/>
      <c r="M31" s="67"/>
      <c r="N31" s="83"/>
      <c r="O31" s="83"/>
      <c r="P31" s="83"/>
      <c r="Q31" s="67"/>
      <c r="R31" s="67"/>
      <c r="S31" s="83"/>
      <c r="T31" s="402"/>
      <c r="U31" s="402"/>
      <c r="V31" s="67"/>
      <c r="W31" s="67"/>
      <c r="X31" s="67"/>
      <c r="Y31" s="1"/>
      <c r="Z31" s="185"/>
      <c r="AA31" s="1"/>
      <c r="AB31" s="1"/>
      <c r="AC31" s="428"/>
      <c r="AD31" s="1"/>
      <c r="AE31" s="1"/>
      <c r="AF31" s="439"/>
      <c r="AG31" s="1"/>
      <c r="AH31" s="1"/>
      <c r="AI31" s="450" t="s">
        <v>46</v>
      </c>
      <c r="AJ31" s="1"/>
    </row>
  </sheetData>
  <mergeCells count="47">
    <mergeCell ref="AK4:AL4"/>
    <mergeCell ref="AM4:AM7"/>
    <mergeCell ref="AK5:AK7"/>
    <mergeCell ref="AL5:AL7"/>
    <mergeCell ref="AH4:AI4"/>
    <mergeCell ref="AJ4:AJ7"/>
    <mergeCell ref="AH5:AH7"/>
    <mergeCell ref="AI5:AI7"/>
    <mergeCell ref="AE4:AF4"/>
    <mergeCell ref="AG4:AG7"/>
    <mergeCell ref="AE5:AE7"/>
    <mergeCell ref="AF5:AF7"/>
    <mergeCell ref="AB4:AC4"/>
    <mergeCell ref="AD4:AD7"/>
    <mergeCell ref="AB5:AB7"/>
    <mergeCell ref="AC5:AC7"/>
    <mergeCell ref="A2:AA2"/>
    <mergeCell ref="AA4:AA7"/>
    <mergeCell ref="U4:U7"/>
    <mergeCell ref="V5:V7"/>
    <mergeCell ref="W5:W7"/>
    <mergeCell ref="F31:G31"/>
    <mergeCell ref="Y5:Y7"/>
    <mergeCell ref="Z5:Z7"/>
    <mergeCell ref="A25:W25"/>
    <mergeCell ref="Y4:Z4"/>
    <mergeCell ref="B4:C4"/>
    <mergeCell ref="D4:E4"/>
    <mergeCell ref="M4:N4"/>
    <mergeCell ref="J4:K4"/>
    <mergeCell ref="I5:I6"/>
    <mergeCell ref="L4:L7"/>
    <mergeCell ref="H4:I4"/>
    <mergeCell ref="P5:P7"/>
    <mergeCell ref="Q5:Q7"/>
    <mergeCell ref="V4:W4"/>
    <mergeCell ref="X4:X7"/>
    <mergeCell ref="F29:G29"/>
    <mergeCell ref="O4:O7"/>
    <mergeCell ref="F4:G4"/>
    <mergeCell ref="S4:T4"/>
    <mergeCell ref="K5:K6"/>
    <mergeCell ref="N5:N6"/>
    <mergeCell ref="P4:Q4"/>
    <mergeCell ref="R4:R7"/>
    <mergeCell ref="S5:S7"/>
    <mergeCell ref="T5:T7"/>
  </mergeCells>
  <phoneticPr fontId="0" type="noConversion"/>
  <pageMargins left="0" right="0" top="0" bottom="0" header="0.51181102362204722" footer="0.51181102362204722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33" sqref="A33:B33"/>
    </sheetView>
  </sheetViews>
  <sheetFormatPr defaultRowHeight="12.75"/>
  <cols>
    <col min="1" max="1" width="5.5703125" customWidth="1"/>
    <col min="2" max="2" width="58" customWidth="1"/>
    <col min="3" max="7" width="12.7109375" customWidth="1"/>
    <col min="8" max="8" width="11.85546875" bestFit="1" customWidth="1"/>
  </cols>
  <sheetData>
    <row r="1" spans="1:8" ht="19.5" customHeight="1">
      <c r="A1" s="318" t="s">
        <v>73</v>
      </c>
      <c r="B1" s="255"/>
    </row>
    <row r="2" spans="1:8" ht="28.5" customHeight="1">
      <c r="A2" s="629" t="s">
        <v>135</v>
      </c>
      <c r="B2" s="629"/>
      <c r="C2" s="629"/>
      <c r="D2" s="629"/>
      <c r="E2" s="629"/>
      <c r="F2" s="629"/>
      <c r="G2" s="629"/>
      <c r="H2" s="629"/>
    </row>
    <row r="3" spans="1:8" ht="11.25" customHeight="1" thickBot="1">
      <c r="A3" s="628"/>
      <c r="B3" s="628"/>
      <c r="C3" s="628"/>
    </row>
    <row r="4" spans="1:8" ht="15.75" customHeight="1">
      <c r="A4" s="208"/>
      <c r="B4" s="331"/>
      <c r="C4" s="632" t="s">
        <v>98</v>
      </c>
      <c r="D4" s="633"/>
      <c r="E4" s="633"/>
      <c r="F4" s="633"/>
      <c r="G4" s="633"/>
      <c r="H4" s="634"/>
    </row>
    <row r="5" spans="1:8" ht="17.25" customHeight="1">
      <c r="A5" s="209" t="s">
        <v>18</v>
      </c>
      <c r="B5" s="332" t="s">
        <v>74</v>
      </c>
      <c r="C5" s="636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8" ht="24.75" thickBot="1">
      <c r="A6" s="324"/>
      <c r="B6" s="336"/>
      <c r="C6" s="381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8" ht="15" customHeight="1">
      <c r="A7" s="325">
        <v>1</v>
      </c>
      <c r="B7" s="378" t="s">
        <v>75</v>
      </c>
      <c r="C7" s="326">
        <v>0</v>
      </c>
      <c r="D7" s="207">
        <v>0</v>
      </c>
      <c r="E7" s="226">
        <v>1</v>
      </c>
      <c r="F7" s="226">
        <v>82</v>
      </c>
      <c r="G7" s="205">
        <v>83</v>
      </c>
      <c r="H7" s="321">
        <v>3.2004318655047426E-3</v>
      </c>
    </row>
    <row r="8" spans="1:8" ht="15" customHeight="1">
      <c r="A8" s="210">
        <v>2</v>
      </c>
      <c r="B8" s="379" t="s">
        <v>76</v>
      </c>
      <c r="C8" s="327">
        <v>0</v>
      </c>
      <c r="D8" s="167">
        <v>0</v>
      </c>
      <c r="E8" s="168">
        <v>0</v>
      </c>
      <c r="F8" s="168">
        <v>12</v>
      </c>
      <c r="G8" s="205">
        <v>12</v>
      </c>
      <c r="H8" s="320">
        <v>4.6271304079586643E-4</v>
      </c>
    </row>
    <row r="9" spans="1:8" ht="15" customHeight="1">
      <c r="A9" s="210">
        <v>3</v>
      </c>
      <c r="B9" s="379" t="s">
        <v>77</v>
      </c>
      <c r="C9" s="327">
        <v>38</v>
      </c>
      <c r="D9" s="167">
        <v>0</v>
      </c>
      <c r="E9" s="168">
        <v>4</v>
      </c>
      <c r="F9" s="168">
        <v>967</v>
      </c>
      <c r="G9" s="205">
        <v>1009</v>
      </c>
      <c r="H9" s="320">
        <v>3.8906454846919104E-2</v>
      </c>
    </row>
    <row r="10" spans="1:8" ht="15" customHeight="1">
      <c r="A10" s="210">
        <v>4</v>
      </c>
      <c r="B10" s="379" t="s">
        <v>78</v>
      </c>
      <c r="C10" s="328">
        <v>0</v>
      </c>
      <c r="D10" s="169">
        <v>0</v>
      </c>
      <c r="E10" s="170">
        <v>0</v>
      </c>
      <c r="F10" s="159">
        <v>5</v>
      </c>
      <c r="G10" s="205">
        <v>5</v>
      </c>
      <c r="H10" s="320">
        <v>1.9279710033161102E-4</v>
      </c>
    </row>
    <row r="11" spans="1:8" ht="26.25" customHeight="1">
      <c r="A11" s="210">
        <v>5</v>
      </c>
      <c r="B11" s="379" t="s">
        <v>79</v>
      </c>
      <c r="C11" s="327">
        <v>0</v>
      </c>
      <c r="D11" s="167">
        <v>0</v>
      </c>
      <c r="E11" s="168">
        <v>0</v>
      </c>
      <c r="F11" s="168">
        <v>6</v>
      </c>
      <c r="G11" s="205">
        <v>6</v>
      </c>
      <c r="H11" s="320">
        <v>2.3135652039793321E-4</v>
      </c>
    </row>
    <row r="12" spans="1:8" ht="15.75" customHeight="1">
      <c r="A12" s="210">
        <v>6</v>
      </c>
      <c r="B12" s="380" t="s">
        <v>80</v>
      </c>
      <c r="C12" s="328">
        <v>0</v>
      </c>
      <c r="D12" s="155">
        <v>0</v>
      </c>
      <c r="E12" s="159">
        <v>12</v>
      </c>
      <c r="F12" s="159">
        <v>666</v>
      </c>
      <c r="G12" s="205">
        <v>678</v>
      </c>
      <c r="H12" s="320">
        <v>2.6143286804966453E-2</v>
      </c>
    </row>
    <row r="13" spans="1:8" ht="27.75" customHeight="1">
      <c r="A13" s="210">
        <v>7</v>
      </c>
      <c r="B13" s="379" t="s">
        <v>81</v>
      </c>
      <c r="C13" s="328">
        <v>0</v>
      </c>
      <c r="D13" s="155">
        <v>232</v>
      </c>
      <c r="E13" s="159">
        <v>55</v>
      </c>
      <c r="F13" s="159">
        <v>3070</v>
      </c>
      <c r="G13" s="205">
        <v>3357</v>
      </c>
      <c r="H13" s="320">
        <v>0.12944397316264364</v>
      </c>
    </row>
    <row r="14" spans="1:8" ht="15" customHeight="1">
      <c r="A14" s="210">
        <v>8</v>
      </c>
      <c r="B14" s="379" t="s">
        <v>82</v>
      </c>
      <c r="C14" s="328">
        <v>0</v>
      </c>
      <c r="D14" s="155">
        <v>24</v>
      </c>
      <c r="E14" s="155">
        <v>15</v>
      </c>
      <c r="F14" s="159">
        <v>983</v>
      </c>
      <c r="G14" s="205">
        <v>1022</v>
      </c>
      <c r="H14" s="320">
        <v>3.940772730778129E-2</v>
      </c>
    </row>
    <row r="15" spans="1:8" ht="15" customHeight="1">
      <c r="A15" s="210">
        <v>9</v>
      </c>
      <c r="B15" s="379" t="s">
        <v>83</v>
      </c>
      <c r="C15" s="327">
        <v>0</v>
      </c>
      <c r="D15" s="167">
        <v>3603</v>
      </c>
      <c r="E15" s="168">
        <v>5999</v>
      </c>
      <c r="F15" s="168">
        <v>3244</v>
      </c>
      <c r="G15" s="205">
        <v>12846</v>
      </c>
      <c r="H15" s="320">
        <v>0.49533431017197499</v>
      </c>
    </row>
    <row r="16" spans="1:8" ht="15" customHeight="1">
      <c r="A16" s="210">
        <v>10</v>
      </c>
      <c r="B16" s="379" t="s">
        <v>84</v>
      </c>
      <c r="C16" s="327">
        <v>0</v>
      </c>
      <c r="D16" s="167">
        <v>0</v>
      </c>
      <c r="E16" s="168">
        <v>2</v>
      </c>
      <c r="F16" s="168">
        <v>301</v>
      </c>
      <c r="G16" s="205">
        <v>303</v>
      </c>
      <c r="H16" s="320">
        <v>1.1683504280095628E-2</v>
      </c>
    </row>
    <row r="17" spans="1:8" ht="15" customHeight="1">
      <c r="A17" s="210">
        <v>11</v>
      </c>
      <c r="B17" s="379" t="s">
        <v>85</v>
      </c>
      <c r="C17" s="327">
        <v>0</v>
      </c>
      <c r="D17" s="167">
        <v>0</v>
      </c>
      <c r="E17" s="168">
        <v>1</v>
      </c>
      <c r="F17" s="159">
        <v>455</v>
      </c>
      <c r="G17" s="205">
        <v>456</v>
      </c>
      <c r="H17" s="320">
        <v>1.7583095550242924E-2</v>
      </c>
    </row>
    <row r="18" spans="1:8" ht="15" customHeight="1">
      <c r="A18" s="210">
        <v>12</v>
      </c>
      <c r="B18" s="379" t="s">
        <v>86</v>
      </c>
      <c r="C18" s="327">
        <v>0</v>
      </c>
      <c r="D18" s="167">
        <v>0</v>
      </c>
      <c r="E18" s="168">
        <v>6</v>
      </c>
      <c r="F18" s="168">
        <v>163</v>
      </c>
      <c r="G18" s="205">
        <v>169</v>
      </c>
      <c r="H18" s="320">
        <v>6.5165419912084519E-3</v>
      </c>
    </row>
    <row r="19" spans="1:8" ht="15" customHeight="1">
      <c r="A19" s="210">
        <v>13</v>
      </c>
      <c r="B19" s="379" t="s">
        <v>87</v>
      </c>
      <c r="C19" s="327">
        <v>0</v>
      </c>
      <c r="D19" s="167">
        <v>0</v>
      </c>
      <c r="E19" s="168">
        <v>1</v>
      </c>
      <c r="F19" s="168">
        <v>727</v>
      </c>
      <c r="G19" s="205">
        <v>728</v>
      </c>
      <c r="H19" s="320">
        <v>2.8071257808282565E-2</v>
      </c>
    </row>
    <row r="20" spans="1:8" ht="15" customHeight="1">
      <c r="A20" s="210">
        <v>14</v>
      </c>
      <c r="B20" s="379" t="s">
        <v>88</v>
      </c>
      <c r="C20" s="327">
        <v>0</v>
      </c>
      <c r="D20" s="167">
        <v>52</v>
      </c>
      <c r="E20" s="168">
        <v>26</v>
      </c>
      <c r="F20" s="168">
        <v>716</v>
      </c>
      <c r="G20" s="205">
        <v>794</v>
      </c>
      <c r="H20" s="320">
        <v>3.061617953265983E-2</v>
      </c>
    </row>
    <row r="21" spans="1:8" ht="15" customHeight="1">
      <c r="A21" s="211">
        <v>15</v>
      </c>
      <c r="B21" s="379" t="s">
        <v>89</v>
      </c>
      <c r="C21" s="327">
        <v>0</v>
      </c>
      <c r="D21" s="167">
        <v>14</v>
      </c>
      <c r="E21" s="168">
        <v>5</v>
      </c>
      <c r="F21" s="168">
        <v>1911</v>
      </c>
      <c r="G21" s="205">
        <v>1930</v>
      </c>
      <c r="H21" s="320">
        <v>7.4419680728001855E-2</v>
      </c>
    </row>
    <row r="22" spans="1:8" ht="15" customHeight="1">
      <c r="A22" s="210">
        <v>16</v>
      </c>
      <c r="B22" s="379" t="s">
        <v>90</v>
      </c>
      <c r="C22" s="327">
        <v>0</v>
      </c>
      <c r="D22" s="167">
        <v>13</v>
      </c>
      <c r="E22" s="168">
        <v>1</v>
      </c>
      <c r="F22" s="168">
        <v>334</v>
      </c>
      <c r="G22" s="205">
        <v>348</v>
      </c>
      <c r="H22" s="320">
        <v>1.3418678183080127E-2</v>
      </c>
    </row>
    <row r="23" spans="1:8" ht="15" customHeight="1">
      <c r="A23" s="211">
        <v>17</v>
      </c>
      <c r="B23" s="379" t="s">
        <v>91</v>
      </c>
      <c r="C23" s="327">
        <v>0</v>
      </c>
      <c r="D23" s="167">
        <v>0</v>
      </c>
      <c r="E23" s="168">
        <v>1</v>
      </c>
      <c r="F23" s="168">
        <v>270</v>
      </c>
      <c r="G23" s="205">
        <v>271</v>
      </c>
      <c r="H23" s="320">
        <v>1.0449602837973316E-2</v>
      </c>
    </row>
    <row r="24" spans="1:8" ht="15" customHeight="1">
      <c r="A24" s="210">
        <v>18</v>
      </c>
      <c r="B24" s="379" t="s">
        <v>92</v>
      </c>
      <c r="C24" s="327">
        <v>0</v>
      </c>
      <c r="D24" s="167">
        <v>40</v>
      </c>
      <c r="E24" s="168">
        <v>12</v>
      </c>
      <c r="F24" s="168">
        <v>388</v>
      </c>
      <c r="G24" s="205">
        <v>440</v>
      </c>
      <c r="H24" s="320">
        <v>1.6966144829181771E-2</v>
      </c>
    </row>
    <row r="25" spans="1:8" ht="15" customHeight="1">
      <c r="A25" s="210">
        <v>19</v>
      </c>
      <c r="B25" s="379" t="s">
        <v>93</v>
      </c>
      <c r="C25" s="327">
        <v>0</v>
      </c>
      <c r="D25" s="167">
        <v>17</v>
      </c>
      <c r="E25" s="168">
        <v>31</v>
      </c>
      <c r="F25" s="168">
        <v>418</v>
      </c>
      <c r="G25" s="205">
        <v>466</v>
      </c>
      <c r="H25" s="320">
        <v>1.7968689750906146E-2</v>
      </c>
    </row>
    <row r="26" spans="1:8" ht="36.75" customHeight="1">
      <c r="A26" s="211">
        <v>20</v>
      </c>
      <c r="B26" s="379" t="s">
        <v>94</v>
      </c>
      <c r="C26" s="327">
        <v>0</v>
      </c>
      <c r="D26" s="167">
        <v>0</v>
      </c>
      <c r="E26" s="168">
        <v>0</v>
      </c>
      <c r="F26" s="168">
        <v>27</v>
      </c>
      <c r="G26" s="205">
        <v>27</v>
      </c>
      <c r="H26" s="320">
        <v>1.0411043417906994E-3</v>
      </c>
    </row>
    <row r="27" spans="1:8" ht="15" customHeight="1">
      <c r="A27" s="210">
        <v>21</v>
      </c>
      <c r="B27" s="379" t="s">
        <v>95</v>
      </c>
      <c r="C27" s="327">
        <v>0</v>
      </c>
      <c r="D27" s="167">
        <v>0</v>
      </c>
      <c r="E27" s="168">
        <v>0</v>
      </c>
      <c r="F27" s="168">
        <v>15</v>
      </c>
      <c r="G27" s="205">
        <v>15</v>
      </c>
      <c r="H27" s="320">
        <v>5.7839130099483305E-4</v>
      </c>
    </row>
    <row r="28" spans="1:8" ht="15" customHeight="1">
      <c r="A28" s="210">
        <v>22</v>
      </c>
      <c r="B28" s="334" t="s">
        <v>96</v>
      </c>
      <c r="C28" s="327">
        <v>0</v>
      </c>
      <c r="D28" s="167">
        <v>14</v>
      </c>
      <c r="E28" s="168">
        <v>17</v>
      </c>
      <c r="F28" s="168">
        <v>938</v>
      </c>
      <c r="G28" s="205">
        <v>969</v>
      </c>
      <c r="H28" s="320">
        <v>3.7364078044266218E-2</v>
      </c>
    </row>
    <row r="29" spans="1:8" ht="15" customHeight="1" thickBot="1">
      <c r="A29" s="383">
        <v>23</v>
      </c>
      <c r="B29" s="335" t="s">
        <v>97</v>
      </c>
      <c r="C29" s="329">
        <v>0</v>
      </c>
      <c r="D29" s="171">
        <v>0</v>
      </c>
      <c r="E29" s="172">
        <v>0</v>
      </c>
      <c r="F29" s="172">
        <v>0</v>
      </c>
      <c r="G29" s="205">
        <v>0</v>
      </c>
      <c r="H29" s="382">
        <v>0</v>
      </c>
    </row>
    <row r="30" spans="1:8" ht="15" customHeight="1" thickBot="1">
      <c r="A30" s="384"/>
      <c r="B30" s="357" t="s">
        <v>42</v>
      </c>
      <c r="C30" s="330">
        <v>38</v>
      </c>
      <c r="D30" s="173">
        <v>4009</v>
      </c>
      <c r="E30" s="173">
        <v>6189</v>
      </c>
      <c r="F30" s="173">
        <v>15698</v>
      </c>
      <c r="G30" s="206">
        <v>25934</v>
      </c>
      <c r="H30" s="416">
        <v>1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67" t="s">
        <v>136</v>
      </c>
      <c r="B32" s="67"/>
      <c r="C32" s="67"/>
      <c r="D32" s="67"/>
      <c r="E32" s="67"/>
      <c r="F32" s="1"/>
      <c r="G32" s="316" t="s">
        <v>45</v>
      </c>
      <c r="H32" s="1"/>
    </row>
    <row r="33" spans="1:8">
      <c r="A33" s="635">
        <v>43181</v>
      </c>
      <c r="B33" s="635"/>
      <c r="C33" s="67"/>
      <c r="D33" s="67"/>
      <c r="E33" s="67"/>
      <c r="F33" s="1"/>
      <c r="G33" s="185" t="s">
        <v>46</v>
      </c>
      <c r="H33" s="1"/>
    </row>
  </sheetData>
  <mergeCells count="8">
    <mergeCell ref="A3:C3"/>
    <mergeCell ref="A2:H2"/>
    <mergeCell ref="H5:H6"/>
    <mergeCell ref="C4:H4"/>
    <mergeCell ref="A33:B33"/>
    <mergeCell ref="C5:D5"/>
    <mergeCell ref="E5:F5"/>
    <mergeCell ref="G5:G6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topLeftCell="A13" workbookViewId="0">
      <selection activeCell="A33" sqref="A33:B33"/>
    </sheetView>
  </sheetViews>
  <sheetFormatPr defaultRowHeight="12.75"/>
  <cols>
    <col min="1" max="1" width="5.5703125" customWidth="1"/>
    <col min="2" max="2" width="61.28515625" customWidth="1"/>
    <col min="3" max="3" width="12.42578125" customWidth="1"/>
    <col min="4" max="4" width="11.7109375" customWidth="1"/>
    <col min="5" max="5" width="12" customWidth="1"/>
    <col min="6" max="6" width="11.42578125" customWidth="1"/>
    <col min="7" max="7" width="12.7109375" customWidth="1"/>
    <col min="8" max="8" width="10.42578125" customWidth="1"/>
  </cols>
  <sheetData>
    <row r="1" spans="1:15">
      <c r="A1" s="318" t="s">
        <v>104</v>
      </c>
    </row>
    <row r="2" spans="1:15" ht="27" customHeight="1">
      <c r="A2" s="629" t="s">
        <v>137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15" ht="9" customHeight="1" thickBot="1">
      <c r="A3" s="628"/>
      <c r="B3" s="628"/>
      <c r="C3" s="628"/>
    </row>
    <row r="4" spans="1:15" ht="15" customHeight="1">
      <c r="A4" s="208"/>
      <c r="B4" s="331"/>
      <c r="C4" s="633" t="s">
        <v>98</v>
      </c>
      <c r="D4" s="633"/>
      <c r="E4" s="633"/>
      <c r="F4" s="633"/>
      <c r="G4" s="633"/>
      <c r="H4" s="634"/>
    </row>
    <row r="5" spans="1:15" ht="15" customHeight="1">
      <c r="A5" s="209" t="s">
        <v>18</v>
      </c>
      <c r="B5" s="332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5" ht="15" customHeight="1" thickBot="1">
      <c r="A6" s="324"/>
      <c r="B6" s="336"/>
      <c r="C6" s="346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5" ht="15" customHeight="1">
      <c r="A7" s="325">
        <v>1</v>
      </c>
      <c r="B7" s="378" t="s">
        <v>75</v>
      </c>
      <c r="C7" s="326">
        <v>0</v>
      </c>
      <c r="D7" s="327">
        <v>0</v>
      </c>
      <c r="E7" s="226">
        <v>0</v>
      </c>
      <c r="F7" s="226">
        <v>80</v>
      </c>
      <c r="G7" s="207">
        <v>80</v>
      </c>
      <c r="H7" s="337">
        <v>3.3805197549123178E-3</v>
      </c>
    </row>
    <row r="8" spans="1:15" ht="15" customHeight="1">
      <c r="A8" s="210">
        <v>2</v>
      </c>
      <c r="B8" s="379" t="s">
        <v>76</v>
      </c>
      <c r="C8" s="327">
        <v>0</v>
      </c>
      <c r="D8" s="328">
        <v>0</v>
      </c>
      <c r="E8" s="168">
        <v>0</v>
      </c>
      <c r="F8" s="168">
        <v>15</v>
      </c>
      <c r="G8" s="205">
        <v>15</v>
      </c>
      <c r="H8" s="212">
        <v>6.3384745404605953E-4</v>
      </c>
    </row>
    <row r="9" spans="1:15" ht="15" customHeight="1">
      <c r="A9" s="210">
        <v>3</v>
      </c>
      <c r="B9" s="379" t="s">
        <v>77</v>
      </c>
      <c r="C9" s="327">
        <v>33</v>
      </c>
      <c r="D9" s="327">
        <v>0</v>
      </c>
      <c r="E9" s="168">
        <v>2</v>
      </c>
      <c r="F9" s="168">
        <v>895</v>
      </c>
      <c r="G9" s="205">
        <v>930</v>
      </c>
      <c r="H9" s="212">
        <v>3.9298542150855695E-2</v>
      </c>
    </row>
    <row r="10" spans="1:15" ht="15.75" customHeight="1">
      <c r="A10" s="210">
        <v>4</v>
      </c>
      <c r="B10" s="379" t="s">
        <v>78</v>
      </c>
      <c r="C10" s="328">
        <v>0</v>
      </c>
      <c r="D10" s="328">
        <v>0</v>
      </c>
      <c r="E10" s="170">
        <v>0</v>
      </c>
      <c r="F10" s="159">
        <v>4</v>
      </c>
      <c r="G10" s="205">
        <v>4</v>
      </c>
      <c r="H10" s="212">
        <v>1.6902598774561588E-4</v>
      </c>
    </row>
    <row r="11" spans="1:15" ht="24.75" customHeight="1">
      <c r="A11" s="210">
        <v>5</v>
      </c>
      <c r="B11" s="379" t="s">
        <v>79</v>
      </c>
      <c r="C11" s="327">
        <v>0</v>
      </c>
      <c r="D11" s="328">
        <v>0</v>
      </c>
      <c r="E11" s="168">
        <v>0</v>
      </c>
      <c r="F11" s="168">
        <v>6</v>
      </c>
      <c r="G11" s="205">
        <v>6</v>
      </c>
      <c r="H11" s="212">
        <v>2.5353898161842384E-4</v>
      </c>
    </row>
    <row r="12" spans="1:15" ht="15" customHeight="1">
      <c r="A12" s="210">
        <v>6</v>
      </c>
      <c r="B12" s="380" t="s">
        <v>80</v>
      </c>
      <c r="C12" s="328">
        <v>0</v>
      </c>
      <c r="D12" s="447">
        <v>0</v>
      </c>
      <c r="E12" s="159">
        <v>12</v>
      </c>
      <c r="F12" s="159">
        <v>649</v>
      </c>
      <c r="G12" s="387">
        <v>661</v>
      </c>
      <c r="H12" s="448">
        <v>2.7931544474963026E-2</v>
      </c>
    </row>
    <row r="13" spans="1:15" ht="25.5" customHeight="1">
      <c r="A13" s="210">
        <v>7</v>
      </c>
      <c r="B13" s="379" t="s">
        <v>81</v>
      </c>
      <c r="C13" s="328">
        <v>0</v>
      </c>
      <c r="D13" s="447">
        <v>219</v>
      </c>
      <c r="E13" s="159">
        <v>54</v>
      </c>
      <c r="F13" s="159">
        <v>2918</v>
      </c>
      <c r="G13" s="387">
        <v>3191</v>
      </c>
      <c r="H13" s="448">
        <v>0.13484048172406507</v>
      </c>
    </row>
    <row r="14" spans="1:15" ht="15" customHeight="1">
      <c r="A14" s="210">
        <v>8</v>
      </c>
      <c r="B14" s="379" t="s">
        <v>82</v>
      </c>
      <c r="C14" s="328">
        <v>0</v>
      </c>
      <c r="D14" s="447">
        <v>22</v>
      </c>
      <c r="E14" s="155">
        <v>13</v>
      </c>
      <c r="F14" s="159">
        <v>942</v>
      </c>
      <c r="G14" s="387">
        <v>977</v>
      </c>
      <c r="H14" s="448">
        <v>4.128459750686668E-2</v>
      </c>
    </row>
    <row r="15" spans="1:15" ht="24.75" customHeight="1">
      <c r="A15" s="210">
        <v>9</v>
      </c>
      <c r="B15" s="379" t="s">
        <v>83</v>
      </c>
      <c r="C15" s="328">
        <v>0</v>
      </c>
      <c r="D15" s="447">
        <v>3453</v>
      </c>
      <c r="E15" s="159">
        <v>5629</v>
      </c>
      <c r="F15" s="159">
        <v>3123</v>
      </c>
      <c r="G15" s="387">
        <v>12205</v>
      </c>
      <c r="H15" s="448">
        <v>0.51574054510881051</v>
      </c>
    </row>
    <row r="16" spans="1:15" ht="15" customHeight="1">
      <c r="A16" s="210">
        <v>10</v>
      </c>
      <c r="B16" s="379" t="s">
        <v>84</v>
      </c>
      <c r="C16" s="327">
        <v>0</v>
      </c>
      <c r="D16" s="327">
        <v>0</v>
      </c>
      <c r="E16" s="168">
        <v>2</v>
      </c>
      <c r="F16" s="168">
        <v>288</v>
      </c>
      <c r="G16" s="205">
        <v>290</v>
      </c>
      <c r="H16" s="212">
        <v>1.2254384111557153E-2</v>
      </c>
    </row>
    <row r="17" spans="1:8" ht="15" customHeight="1">
      <c r="A17" s="210">
        <v>11</v>
      </c>
      <c r="B17" s="379" t="s">
        <v>85</v>
      </c>
      <c r="C17" s="327">
        <v>0</v>
      </c>
      <c r="D17" s="327">
        <v>0</v>
      </c>
      <c r="E17" s="168">
        <v>1</v>
      </c>
      <c r="F17" s="159">
        <v>466</v>
      </c>
      <c r="G17" s="205">
        <v>467</v>
      </c>
      <c r="H17" s="212">
        <v>1.9733784069300656E-2</v>
      </c>
    </row>
    <row r="18" spans="1:8" ht="15" customHeight="1">
      <c r="A18" s="210">
        <v>12</v>
      </c>
      <c r="B18" s="379" t="s">
        <v>86</v>
      </c>
      <c r="C18" s="327">
        <v>0</v>
      </c>
      <c r="D18" s="327">
        <v>0</v>
      </c>
      <c r="E18" s="168">
        <v>7</v>
      </c>
      <c r="F18" s="168">
        <v>165</v>
      </c>
      <c r="G18" s="205">
        <v>172</v>
      </c>
      <c r="H18" s="212">
        <v>7.2681174730614834E-3</v>
      </c>
    </row>
    <row r="19" spans="1:8" ht="15" customHeight="1">
      <c r="A19" s="210">
        <v>13</v>
      </c>
      <c r="B19" s="379" t="s">
        <v>87</v>
      </c>
      <c r="C19" s="327">
        <v>0</v>
      </c>
      <c r="D19" s="327">
        <v>0</v>
      </c>
      <c r="E19" s="168">
        <v>0</v>
      </c>
      <c r="F19" s="168">
        <v>720</v>
      </c>
      <c r="G19" s="205">
        <v>720</v>
      </c>
      <c r="H19" s="212">
        <v>3.0424677794210861E-2</v>
      </c>
    </row>
    <row r="20" spans="1:8" ht="15" customHeight="1">
      <c r="A20" s="210">
        <v>14</v>
      </c>
      <c r="B20" s="379" t="s">
        <v>88</v>
      </c>
      <c r="C20" s="327">
        <v>0</v>
      </c>
      <c r="D20" s="327">
        <v>51</v>
      </c>
      <c r="E20" s="168">
        <v>24</v>
      </c>
      <c r="F20" s="168">
        <v>684</v>
      </c>
      <c r="G20" s="205">
        <v>759</v>
      </c>
      <c r="H20" s="212">
        <v>3.2072681174730618E-2</v>
      </c>
    </row>
    <row r="21" spans="1:8" ht="15" customHeight="1">
      <c r="A21" s="211">
        <v>15</v>
      </c>
      <c r="B21" s="379" t="s">
        <v>89</v>
      </c>
      <c r="C21" s="327">
        <v>0</v>
      </c>
      <c r="D21" s="327">
        <v>14</v>
      </c>
      <c r="E21" s="168">
        <v>3</v>
      </c>
      <c r="F21" s="168">
        <v>741</v>
      </c>
      <c r="G21" s="205">
        <v>758</v>
      </c>
      <c r="H21" s="212">
        <v>3.2030424677794211E-2</v>
      </c>
    </row>
    <row r="22" spans="1:8" ht="15" customHeight="1">
      <c r="A22" s="210">
        <v>16</v>
      </c>
      <c r="B22" s="379" t="s">
        <v>90</v>
      </c>
      <c r="C22" s="327">
        <v>0</v>
      </c>
      <c r="D22" s="327">
        <v>13</v>
      </c>
      <c r="E22" s="168">
        <v>1</v>
      </c>
      <c r="F22" s="168">
        <v>284</v>
      </c>
      <c r="G22" s="205">
        <v>298</v>
      </c>
      <c r="H22" s="212">
        <v>1.2592436087048384E-2</v>
      </c>
    </row>
    <row r="23" spans="1:8" ht="24" customHeight="1">
      <c r="A23" s="211">
        <v>17</v>
      </c>
      <c r="B23" s="379" t="s">
        <v>91</v>
      </c>
      <c r="C23" s="327">
        <v>0</v>
      </c>
      <c r="D23" s="327">
        <v>0</v>
      </c>
      <c r="E23" s="168">
        <v>1</v>
      </c>
      <c r="F23" s="168">
        <v>254</v>
      </c>
      <c r="G23" s="205">
        <v>255</v>
      </c>
      <c r="H23" s="212">
        <v>1.0775406718783014E-2</v>
      </c>
    </row>
    <row r="24" spans="1:8" ht="15" customHeight="1">
      <c r="A24" s="210">
        <v>18</v>
      </c>
      <c r="B24" s="379" t="s">
        <v>92</v>
      </c>
      <c r="C24" s="327">
        <v>0</v>
      </c>
      <c r="D24" s="327">
        <v>44</v>
      </c>
      <c r="E24" s="168">
        <v>12</v>
      </c>
      <c r="F24" s="168">
        <v>377</v>
      </c>
      <c r="G24" s="205">
        <v>433</v>
      </c>
      <c r="H24" s="212">
        <v>1.829706317346292E-2</v>
      </c>
    </row>
    <row r="25" spans="1:8" ht="15" customHeight="1">
      <c r="A25" s="210">
        <v>19</v>
      </c>
      <c r="B25" s="379" t="s">
        <v>93</v>
      </c>
      <c r="C25" s="327">
        <v>0</v>
      </c>
      <c r="D25" s="327">
        <v>14</v>
      </c>
      <c r="E25" s="168">
        <v>31</v>
      </c>
      <c r="F25" s="168">
        <v>409</v>
      </c>
      <c r="G25" s="205">
        <v>454</v>
      </c>
      <c r="H25" s="212">
        <v>1.9184449609127404E-2</v>
      </c>
    </row>
    <row r="26" spans="1:8" ht="39" customHeight="1">
      <c r="A26" s="211">
        <v>20</v>
      </c>
      <c r="B26" s="379" t="s">
        <v>94</v>
      </c>
      <c r="C26" s="327">
        <v>0</v>
      </c>
      <c r="D26" s="327">
        <v>0</v>
      </c>
      <c r="E26" s="168">
        <v>0</v>
      </c>
      <c r="F26" s="168">
        <v>27</v>
      </c>
      <c r="G26" s="205">
        <v>27</v>
      </c>
      <c r="H26" s="212">
        <v>1.1409254172829073E-3</v>
      </c>
    </row>
    <row r="27" spans="1:8" ht="15" customHeight="1">
      <c r="A27" s="210">
        <v>21</v>
      </c>
      <c r="B27" s="379" t="s">
        <v>95</v>
      </c>
      <c r="C27" s="327">
        <v>0</v>
      </c>
      <c r="D27" s="327">
        <v>0</v>
      </c>
      <c r="E27" s="168">
        <v>0</v>
      </c>
      <c r="F27" s="168">
        <v>16</v>
      </c>
      <c r="G27" s="205">
        <v>16</v>
      </c>
      <c r="H27" s="212">
        <v>6.7610395098246351E-4</v>
      </c>
    </row>
    <row r="28" spans="1:8" ht="15" customHeight="1">
      <c r="A28" s="210">
        <v>22</v>
      </c>
      <c r="B28" s="334" t="s">
        <v>96</v>
      </c>
      <c r="C28" s="327">
        <v>0</v>
      </c>
      <c r="D28" s="327">
        <v>19</v>
      </c>
      <c r="E28" s="168">
        <v>20</v>
      </c>
      <c r="F28" s="168">
        <v>908</v>
      </c>
      <c r="G28" s="205">
        <v>947</v>
      </c>
      <c r="H28" s="212">
        <v>4.0016902598774565E-2</v>
      </c>
    </row>
    <row r="29" spans="1:8" ht="15" customHeight="1" thickBot="1">
      <c r="A29" s="383">
        <v>23</v>
      </c>
      <c r="B29" s="335" t="s">
        <v>97</v>
      </c>
      <c r="C29" s="329">
        <v>0</v>
      </c>
      <c r="D29" s="329">
        <v>0</v>
      </c>
      <c r="E29" s="172">
        <v>0</v>
      </c>
      <c r="F29" s="172">
        <v>0</v>
      </c>
      <c r="G29" s="213">
        <v>0</v>
      </c>
      <c r="H29" s="214">
        <v>0</v>
      </c>
    </row>
    <row r="30" spans="1:8" ht="15" customHeight="1" thickBot="1">
      <c r="A30" s="384"/>
      <c r="B30" s="357" t="s">
        <v>42</v>
      </c>
      <c r="C30" s="330">
        <v>33</v>
      </c>
      <c r="D30" s="173">
        <v>3849</v>
      </c>
      <c r="E30" s="173">
        <v>5812</v>
      </c>
      <c r="F30" s="173">
        <v>13971</v>
      </c>
      <c r="G30" s="206">
        <v>23665</v>
      </c>
      <c r="H30" s="215">
        <v>0.99999999999999989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67" t="s">
        <v>136</v>
      </c>
      <c r="B32" s="67"/>
      <c r="C32" s="67"/>
      <c r="D32" s="67"/>
      <c r="E32" s="1"/>
      <c r="F32" s="316" t="s">
        <v>45</v>
      </c>
      <c r="G32" s="1"/>
    </row>
    <row r="33" spans="1:7">
      <c r="A33" s="635">
        <v>43229</v>
      </c>
      <c r="B33" s="635"/>
      <c r="C33" s="67"/>
      <c r="D33" s="67"/>
      <c r="E33" s="1"/>
      <c r="F33" s="185" t="s">
        <v>46</v>
      </c>
      <c r="G33" s="1"/>
    </row>
  </sheetData>
  <mergeCells count="9">
    <mergeCell ref="A2:G2"/>
    <mergeCell ref="H2:O2"/>
    <mergeCell ref="A33:B33"/>
    <mergeCell ref="A3:C3"/>
    <mergeCell ref="C5:D5"/>
    <mergeCell ref="E5:F5"/>
    <mergeCell ref="G5:G6"/>
    <mergeCell ref="H5:H6"/>
    <mergeCell ref="C4:H4"/>
  </mergeCells>
  <pageMargins left="0.31496062992125984" right="0.19685039370078741" top="0.35433070866141736" bottom="0.35433070866141736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topLeftCell="A13" workbookViewId="0">
      <selection activeCell="A2" sqref="A2:G2"/>
    </sheetView>
  </sheetViews>
  <sheetFormatPr defaultRowHeight="12.75"/>
  <cols>
    <col min="1" max="1" width="4.85546875" customWidth="1"/>
    <col min="2" max="2" width="47.140625" customWidth="1"/>
    <col min="3" max="8" width="12.7109375" customWidth="1"/>
  </cols>
  <sheetData>
    <row r="1" spans="1:15">
      <c r="A1" s="318" t="s">
        <v>105</v>
      </c>
    </row>
    <row r="2" spans="1:15" ht="28.5" customHeight="1">
      <c r="A2" s="629" t="s">
        <v>138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</row>
    <row r="3" spans="1:15" ht="11.25" customHeight="1" thickBot="1">
      <c r="A3" s="628"/>
      <c r="B3" s="628"/>
      <c r="C3" s="628"/>
    </row>
    <row r="4" spans="1:15" ht="15" customHeight="1">
      <c r="A4" s="338"/>
      <c r="B4" s="331"/>
      <c r="C4" s="633" t="s">
        <v>98</v>
      </c>
      <c r="D4" s="633"/>
      <c r="E4" s="633"/>
      <c r="F4" s="633"/>
      <c r="G4" s="633"/>
      <c r="H4" s="634"/>
    </row>
    <row r="5" spans="1:15" ht="15" customHeight="1">
      <c r="A5" s="339" t="s">
        <v>18</v>
      </c>
      <c r="B5" s="332" t="s">
        <v>74</v>
      </c>
      <c r="C5" s="642" t="s">
        <v>99</v>
      </c>
      <c r="D5" s="637"/>
      <c r="E5" s="638" t="s">
        <v>100</v>
      </c>
      <c r="F5" s="639"/>
      <c r="G5" s="640" t="s">
        <v>42</v>
      </c>
      <c r="H5" s="630" t="s">
        <v>50</v>
      </c>
    </row>
    <row r="6" spans="1:15" ht="25.5" customHeight="1" thickBot="1">
      <c r="A6" s="333"/>
      <c r="B6" s="336"/>
      <c r="C6" s="322" t="s">
        <v>101</v>
      </c>
      <c r="D6" s="323" t="s">
        <v>102</v>
      </c>
      <c r="E6" s="323" t="s">
        <v>102</v>
      </c>
      <c r="F6" s="273" t="s">
        <v>103</v>
      </c>
      <c r="G6" s="641"/>
      <c r="H6" s="631"/>
    </row>
    <row r="7" spans="1:15" ht="15" customHeight="1">
      <c r="A7" s="340">
        <v>1</v>
      </c>
      <c r="B7" s="378" t="s">
        <v>75</v>
      </c>
      <c r="C7" s="326">
        <v>0</v>
      </c>
      <c r="D7" s="326">
        <v>0</v>
      </c>
      <c r="E7" s="226">
        <v>0</v>
      </c>
      <c r="F7" s="226">
        <v>63</v>
      </c>
      <c r="G7" s="205">
        <v>63</v>
      </c>
      <c r="H7" s="385">
        <v>2.9771749917300696E-3</v>
      </c>
    </row>
    <row r="8" spans="1:15" ht="15" customHeight="1">
      <c r="A8" s="341">
        <v>2</v>
      </c>
      <c r="B8" s="379" t="s">
        <v>76</v>
      </c>
      <c r="C8" s="327">
        <v>0</v>
      </c>
      <c r="D8" s="327">
        <v>0</v>
      </c>
      <c r="E8" s="168">
        <v>0</v>
      </c>
      <c r="F8" s="168">
        <v>16</v>
      </c>
      <c r="G8" s="205">
        <v>16</v>
      </c>
      <c r="H8" s="212">
        <v>7.5610793440763666E-4</v>
      </c>
    </row>
    <row r="9" spans="1:15" ht="15" customHeight="1">
      <c r="A9" s="341">
        <v>3</v>
      </c>
      <c r="B9" s="379" t="s">
        <v>77</v>
      </c>
      <c r="C9" s="327">
        <v>21</v>
      </c>
      <c r="D9" s="167">
        <v>0</v>
      </c>
      <c r="E9" s="168">
        <v>2</v>
      </c>
      <c r="F9" s="168">
        <v>868</v>
      </c>
      <c r="G9" s="205">
        <v>891</v>
      </c>
      <c r="H9" s="212">
        <v>4.2105760597325272E-2</v>
      </c>
    </row>
    <row r="10" spans="1:15" ht="14.25" customHeight="1">
      <c r="A10" s="341">
        <v>4</v>
      </c>
      <c r="B10" s="379" t="s">
        <v>78</v>
      </c>
      <c r="C10" s="328">
        <v>0</v>
      </c>
      <c r="D10" s="328">
        <v>0</v>
      </c>
      <c r="E10" s="170">
        <v>0</v>
      </c>
      <c r="F10" s="159">
        <v>7</v>
      </c>
      <c r="G10" s="205">
        <v>7</v>
      </c>
      <c r="H10" s="212">
        <v>3.3079722130334107E-4</v>
      </c>
    </row>
    <row r="11" spans="1:15" ht="27.75" customHeight="1">
      <c r="A11" s="341">
        <v>5</v>
      </c>
      <c r="B11" s="379" t="s">
        <v>79</v>
      </c>
      <c r="C11" s="327">
        <v>0</v>
      </c>
      <c r="D11" s="327">
        <v>0</v>
      </c>
      <c r="E11" s="168">
        <v>0</v>
      </c>
      <c r="F11" s="168">
        <v>5</v>
      </c>
      <c r="G11" s="205">
        <v>5</v>
      </c>
      <c r="H11" s="212">
        <v>2.3628372950238648E-4</v>
      </c>
    </row>
    <row r="12" spans="1:15" ht="15" customHeight="1">
      <c r="A12" s="341">
        <v>6</v>
      </c>
      <c r="B12" s="380" t="s">
        <v>80</v>
      </c>
      <c r="C12" s="328">
        <v>0</v>
      </c>
      <c r="D12" s="447">
        <v>0</v>
      </c>
      <c r="E12" s="159">
        <v>10</v>
      </c>
      <c r="F12" s="159">
        <v>625</v>
      </c>
      <c r="G12" s="387">
        <v>635</v>
      </c>
      <c r="H12" s="448">
        <v>3.000803364680308E-2</v>
      </c>
    </row>
    <row r="13" spans="1:15" ht="27.75" customHeight="1">
      <c r="A13" s="341">
        <v>7</v>
      </c>
      <c r="B13" s="379" t="s">
        <v>81</v>
      </c>
      <c r="C13" s="328">
        <v>0</v>
      </c>
      <c r="D13" s="447">
        <v>199</v>
      </c>
      <c r="E13" s="159">
        <v>50</v>
      </c>
      <c r="F13" s="159">
        <v>2829</v>
      </c>
      <c r="G13" s="387">
        <v>3078</v>
      </c>
      <c r="H13" s="448">
        <v>0.1454562638816691</v>
      </c>
    </row>
    <row r="14" spans="1:15" ht="15" customHeight="1">
      <c r="A14" s="341">
        <v>8</v>
      </c>
      <c r="B14" s="379" t="s">
        <v>82</v>
      </c>
      <c r="C14" s="328">
        <v>0</v>
      </c>
      <c r="D14" s="447">
        <v>22</v>
      </c>
      <c r="E14" s="155">
        <v>12</v>
      </c>
      <c r="F14" s="159">
        <v>856</v>
      </c>
      <c r="G14" s="387">
        <v>890</v>
      </c>
      <c r="H14" s="448">
        <v>4.2058503851424789E-2</v>
      </c>
    </row>
    <row r="15" spans="1:15" ht="25.5" customHeight="1">
      <c r="A15" s="341">
        <v>9</v>
      </c>
      <c r="B15" s="379" t="s">
        <v>83</v>
      </c>
      <c r="C15" s="328">
        <v>0</v>
      </c>
      <c r="D15" s="447">
        <v>2347</v>
      </c>
      <c r="E15" s="159">
        <v>4934</v>
      </c>
      <c r="F15" s="159">
        <v>2850</v>
      </c>
      <c r="G15" s="387">
        <v>10131</v>
      </c>
      <c r="H15" s="448">
        <v>0.47875809271773545</v>
      </c>
    </row>
    <row r="16" spans="1:15" ht="15" customHeight="1">
      <c r="A16" s="341">
        <v>10</v>
      </c>
      <c r="B16" s="379" t="s">
        <v>84</v>
      </c>
      <c r="C16" s="327">
        <v>0</v>
      </c>
      <c r="D16" s="327">
        <v>0</v>
      </c>
      <c r="E16" s="168">
        <v>2</v>
      </c>
      <c r="F16" s="168">
        <v>279</v>
      </c>
      <c r="G16" s="205">
        <v>281</v>
      </c>
      <c r="H16" s="212">
        <v>1.327914559803412E-2</v>
      </c>
    </row>
    <row r="17" spans="1:8" ht="15" customHeight="1">
      <c r="A17" s="341">
        <v>11</v>
      </c>
      <c r="B17" s="379" t="s">
        <v>85</v>
      </c>
      <c r="C17" s="327">
        <v>0</v>
      </c>
      <c r="D17" s="327">
        <v>0</v>
      </c>
      <c r="E17" s="168">
        <v>0</v>
      </c>
      <c r="F17" s="159">
        <v>517</v>
      </c>
      <c r="G17" s="205">
        <v>517</v>
      </c>
      <c r="H17" s="212">
        <v>2.4431737630546759E-2</v>
      </c>
    </row>
    <row r="18" spans="1:8" ht="15" customHeight="1">
      <c r="A18" s="341">
        <v>12</v>
      </c>
      <c r="B18" s="379" t="s">
        <v>86</v>
      </c>
      <c r="C18" s="327">
        <v>0</v>
      </c>
      <c r="D18" s="327">
        <v>0</v>
      </c>
      <c r="E18" s="168">
        <v>6</v>
      </c>
      <c r="F18" s="168">
        <v>147</v>
      </c>
      <c r="G18" s="205">
        <v>153</v>
      </c>
      <c r="H18" s="212">
        <v>7.2302821227730255E-3</v>
      </c>
    </row>
    <row r="19" spans="1:8" ht="15" customHeight="1">
      <c r="A19" s="341">
        <v>13</v>
      </c>
      <c r="B19" s="379" t="s">
        <v>87</v>
      </c>
      <c r="C19" s="327">
        <v>0</v>
      </c>
      <c r="D19" s="327">
        <v>0</v>
      </c>
      <c r="E19" s="168">
        <v>0</v>
      </c>
      <c r="F19" s="168">
        <v>715</v>
      </c>
      <c r="G19" s="205">
        <v>715</v>
      </c>
      <c r="H19" s="212">
        <v>3.3788573318841261E-2</v>
      </c>
    </row>
    <row r="20" spans="1:8" ht="15" customHeight="1">
      <c r="A20" s="341">
        <v>14</v>
      </c>
      <c r="B20" s="379" t="s">
        <v>88</v>
      </c>
      <c r="C20" s="327">
        <v>0</v>
      </c>
      <c r="D20" s="327">
        <v>49</v>
      </c>
      <c r="E20" s="168">
        <v>17</v>
      </c>
      <c r="F20" s="168">
        <v>649</v>
      </c>
      <c r="G20" s="205">
        <v>715</v>
      </c>
      <c r="H20" s="212">
        <v>3.3788573318841261E-2</v>
      </c>
    </row>
    <row r="21" spans="1:8" ht="15" customHeight="1">
      <c r="A21" s="342">
        <v>15</v>
      </c>
      <c r="B21" s="379" t="s">
        <v>89</v>
      </c>
      <c r="C21" s="327">
        <v>0</v>
      </c>
      <c r="D21" s="327">
        <v>14</v>
      </c>
      <c r="E21" s="168">
        <v>3</v>
      </c>
      <c r="F21" s="168">
        <v>716</v>
      </c>
      <c r="G21" s="205">
        <v>733</v>
      </c>
      <c r="H21" s="212">
        <v>3.4639194745049853E-2</v>
      </c>
    </row>
    <row r="22" spans="1:8" ht="15" customHeight="1">
      <c r="A22" s="341">
        <v>16</v>
      </c>
      <c r="B22" s="379" t="s">
        <v>90</v>
      </c>
      <c r="C22" s="327">
        <v>0</v>
      </c>
      <c r="D22" s="327">
        <v>12</v>
      </c>
      <c r="E22" s="168">
        <v>1</v>
      </c>
      <c r="F22" s="168">
        <v>270</v>
      </c>
      <c r="G22" s="205">
        <v>283</v>
      </c>
      <c r="H22" s="212">
        <v>1.3373659089835075E-2</v>
      </c>
    </row>
    <row r="23" spans="1:8" ht="24.75" customHeight="1">
      <c r="A23" s="342">
        <v>17</v>
      </c>
      <c r="B23" s="379" t="s">
        <v>91</v>
      </c>
      <c r="C23" s="327">
        <v>0</v>
      </c>
      <c r="D23" s="327">
        <v>0</v>
      </c>
      <c r="E23" s="168">
        <v>1</v>
      </c>
      <c r="F23" s="168">
        <v>256</v>
      </c>
      <c r="G23" s="205">
        <v>257</v>
      </c>
      <c r="H23" s="212">
        <v>1.2144983696422664E-2</v>
      </c>
    </row>
    <row r="24" spans="1:8" ht="15.75" customHeight="1">
      <c r="A24" s="341">
        <v>18</v>
      </c>
      <c r="B24" s="379" t="s">
        <v>92</v>
      </c>
      <c r="C24" s="327">
        <v>0</v>
      </c>
      <c r="D24" s="327">
        <v>45</v>
      </c>
      <c r="E24" s="168">
        <v>11</v>
      </c>
      <c r="F24" s="168">
        <v>358</v>
      </c>
      <c r="G24" s="205">
        <v>414</v>
      </c>
      <c r="H24" s="212">
        <v>1.95642928027976E-2</v>
      </c>
    </row>
    <row r="25" spans="1:8" ht="13.5" customHeight="1">
      <c r="A25" s="341">
        <v>19</v>
      </c>
      <c r="B25" s="379" t="s">
        <v>93</v>
      </c>
      <c r="C25" s="327">
        <v>0</v>
      </c>
      <c r="D25" s="327">
        <v>12</v>
      </c>
      <c r="E25" s="168">
        <v>22</v>
      </c>
      <c r="F25" s="168">
        <v>385</v>
      </c>
      <c r="G25" s="205">
        <v>419</v>
      </c>
      <c r="H25" s="212">
        <v>1.9800576532299986E-2</v>
      </c>
    </row>
    <row r="26" spans="1:8" ht="36.75" customHeight="1">
      <c r="A26" s="342">
        <v>20</v>
      </c>
      <c r="B26" s="379" t="s">
        <v>94</v>
      </c>
      <c r="C26" s="327">
        <v>0</v>
      </c>
      <c r="D26" s="327">
        <v>0</v>
      </c>
      <c r="E26" s="168">
        <v>0</v>
      </c>
      <c r="F26" s="168">
        <v>24</v>
      </c>
      <c r="G26" s="205">
        <v>24</v>
      </c>
      <c r="H26" s="212">
        <v>1.134161901611455E-3</v>
      </c>
    </row>
    <row r="27" spans="1:8" ht="15.75" customHeight="1">
      <c r="A27" s="341">
        <v>21</v>
      </c>
      <c r="B27" s="379" t="s">
        <v>95</v>
      </c>
      <c r="C27" s="327">
        <v>0</v>
      </c>
      <c r="D27" s="327">
        <v>0</v>
      </c>
      <c r="E27" s="168">
        <v>0</v>
      </c>
      <c r="F27" s="168">
        <v>16</v>
      </c>
      <c r="G27" s="205">
        <v>16</v>
      </c>
      <c r="H27" s="212">
        <v>7.5610793440763666E-4</v>
      </c>
    </row>
    <row r="28" spans="1:8" ht="15.75" customHeight="1">
      <c r="A28" s="341">
        <v>22</v>
      </c>
      <c r="B28" s="334" t="s">
        <v>96</v>
      </c>
      <c r="C28" s="327">
        <v>0</v>
      </c>
      <c r="D28" s="327">
        <v>11</v>
      </c>
      <c r="E28" s="168">
        <v>18</v>
      </c>
      <c r="F28" s="168">
        <v>889</v>
      </c>
      <c r="G28" s="205">
        <v>918</v>
      </c>
      <c r="H28" s="212">
        <v>4.3381692736638153E-2</v>
      </c>
    </row>
    <row r="29" spans="1:8" ht="15.75" customHeight="1" thickBot="1">
      <c r="A29" s="389">
        <v>23</v>
      </c>
      <c r="B29" s="335" t="s">
        <v>97</v>
      </c>
      <c r="C29" s="329"/>
      <c r="D29" s="329">
        <v>0</v>
      </c>
      <c r="E29" s="172">
        <v>0</v>
      </c>
      <c r="F29" s="172">
        <v>0</v>
      </c>
      <c r="G29" s="213">
        <v>0</v>
      </c>
      <c r="H29" s="386">
        <v>0</v>
      </c>
    </row>
    <row r="30" spans="1:8" ht="12.75" customHeight="1" thickBot="1">
      <c r="A30" s="384"/>
      <c r="B30" s="357" t="s">
        <v>42</v>
      </c>
      <c r="C30" s="330">
        <v>21</v>
      </c>
      <c r="D30" s="173">
        <v>2711</v>
      </c>
      <c r="E30" s="173">
        <v>5089</v>
      </c>
      <c r="F30" s="173">
        <v>13340</v>
      </c>
      <c r="G30" s="206">
        <v>21161</v>
      </c>
      <c r="H30" s="344">
        <v>0.99999999999999978</v>
      </c>
    </row>
    <row r="31" spans="1:8">
      <c r="A31" s="181"/>
      <c r="B31" s="182"/>
      <c r="C31" s="183"/>
      <c r="D31" s="183"/>
      <c r="E31" s="183"/>
      <c r="F31" s="183"/>
      <c r="G31" s="183"/>
    </row>
    <row r="32" spans="1:8">
      <c r="A32" s="67" t="s">
        <v>136</v>
      </c>
      <c r="B32" s="67"/>
      <c r="C32" s="67"/>
      <c r="D32" s="67"/>
      <c r="E32" s="1"/>
      <c r="F32" s="316" t="s">
        <v>45</v>
      </c>
      <c r="G32" s="1"/>
    </row>
    <row r="33" spans="1:7">
      <c r="A33" s="635">
        <v>43257</v>
      </c>
      <c r="B33" s="635"/>
      <c r="C33" s="67"/>
      <c r="D33" s="67"/>
      <c r="E33" s="1"/>
      <c r="F33" s="185" t="s">
        <v>46</v>
      </c>
      <c r="G33" s="1"/>
    </row>
  </sheetData>
  <mergeCells count="9">
    <mergeCell ref="A33:B33"/>
    <mergeCell ref="H2:O2"/>
    <mergeCell ref="A3:C3"/>
    <mergeCell ref="C5:D5"/>
    <mergeCell ref="E5:F5"/>
    <mergeCell ref="G5:G6"/>
    <mergeCell ref="A2:G2"/>
    <mergeCell ref="C4:H4"/>
    <mergeCell ref="H5:H6"/>
  </mergeCells>
  <pageMargins left="0.31496062992125984" right="0.31496062992125984" top="0.35433070866141736" bottom="0.15748031496062992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appl. by district, sex, month</vt:lpstr>
      <vt:lpstr>appl. by dinstrict, month 17,18</vt:lpstr>
      <vt:lpstr>applicants by sex, month 17,18</vt:lpstr>
      <vt:lpstr>appl. by month 1995-2018</vt:lpstr>
      <vt:lpstr>benef. by month, com 17-18</vt:lpstr>
      <vt:lpstr>benef. amount by month 11-18</vt:lpstr>
      <vt:lpstr>by ec activity 01.18</vt:lpstr>
      <vt:lpstr>by ec.activity 02.18</vt:lpstr>
      <vt:lpstr>by ec.activity 03.18</vt:lpstr>
      <vt:lpstr>by ec.activity 04.18</vt:lpstr>
      <vt:lpstr>by ec.activity 05.18</vt:lpstr>
      <vt:lpstr>by ec.activity 06.18</vt:lpstr>
      <vt:lpstr>by ec.activity 07.18</vt:lpstr>
      <vt:lpstr>by ec.activity 08.18</vt:lpstr>
      <vt:lpstr>by ec.activity 09.18</vt:lpstr>
      <vt:lpstr>by ec.activity 10.18</vt:lpstr>
      <vt:lpstr>by ec.activity 11.18</vt:lpstr>
      <vt:lpstr>by ec.activity 12.18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2019-03-04T08:23:16Z</cp:lastPrinted>
  <dcterms:created xsi:type="dcterms:W3CDTF">1999-12-20T10:51:55Z</dcterms:created>
  <dcterms:modified xsi:type="dcterms:W3CDTF">2019-03-04T08:27:38Z</dcterms:modified>
</cp:coreProperties>
</file>