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9540" windowHeight="5085" firstSheet="5" activeTab="6"/>
  </bookViews>
  <sheets>
    <sheet name="appl. by district,sex, month" sheetId="1" r:id="rId1"/>
    <sheet name="appl. by district, month 11-12" sheetId="2" r:id="rId2"/>
    <sheet name="applicants by sex,month 11-12" sheetId="3" r:id="rId3"/>
    <sheet name="applicants by month 2006-2012" sheetId="4" r:id="rId4"/>
    <sheet name="benef., by month and com 09-12" sheetId="5" r:id="rId5"/>
    <sheet name="benef., amount by month 09-12" sheetId="6" r:id="rId6"/>
    <sheet name="by ec.activity" sheetId="7" r:id="rId7"/>
  </sheets>
  <definedNames/>
  <calcPr fullCalcOnLoad="1"/>
</workbook>
</file>

<file path=xl/sharedStrings.xml><?xml version="1.0" encoding="utf-8"?>
<sst xmlns="http://schemas.openxmlformats.org/spreadsheetml/2006/main" count="253" uniqueCount="96">
  <si>
    <t>12356*</t>
  </si>
  <si>
    <t xml:space="preserve">  </t>
  </si>
  <si>
    <t xml:space="preserve"> </t>
  </si>
  <si>
    <t>A/A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</si>
  <si>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</si>
  <si>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</si>
  <si>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</si>
  <si>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</si>
  <si>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</si>
  <si>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</si>
  <si>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</si>
  <si>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</si>
  <si>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</si>
  <si>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</si>
  <si>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</si>
  <si>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</si>
  <si>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</si>
  <si>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</si>
  <si>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</si>
  <si>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</si>
  <si>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</si>
  <si>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</si>
  <si>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</si>
  <si>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</si>
  <si>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</si>
  <si>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Not stated</t>
  </si>
  <si>
    <t>TOTAL</t>
  </si>
  <si>
    <t>UNEMPLOYMENT STATUS</t>
  </si>
  <si>
    <t>LAY-OFF</t>
  </si>
  <si>
    <t>TERMINATION</t>
  </si>
  <si>
    <t>OTHER</t>
  </si>
  <si>
    <t>ECONOMIC ACTIVITY (NACE 2)</t>
  </si>
  <si>
    <t>HOSPITALITY INDUSTRY</t>
  </si>
  <si>
    <t>MANUFACTURE</t>
  </si>
  <si>
    <t>STATISTICS SECTION</t>
  </si>
  <si>
    <t>SOCIAL INSURANCE SERVICES</t>
  </si>
  <si>
    <t>% change in number of persons 2009/2008</t>
  </si>
  <si>
    <t>% change in number of persons 2010/2009</t>
  </si>
  <si>
    <t>% change in number of persons 2011/2010</t>
  </si>
  <si>
    <t>MONTH</t>
  </si>
  <si>
    <t>JANUARY</t>
  </si>
  <si>
    <t>FEBRUARY</t>
  </si>
  <si>
    <t>MARCH</t>
  </si>
  <si>
    <t>APRIL</t>
  </si>
  <si>
    <t>MAY</t>
  </si>
  <si>
    <t>JUNE</t>
  </si>
  <si>
    <t>Number of persons</t>
  </si>
  <si>
    <t>Amount paid (€) *</t>
  </si>
  <si>
    <t>N.A.</t>
  </si>
  <si>
    <t>% change in number of persons 2012/2011</t>
  </si>
  <si>
    <t>JULY</t>
  </si>
  <si>
    <t>AUGUST</t>
  </si>
  <si>
    <t>SEPTEMBER</t>
  </si>
  <si>
    <t>OCTOBER</t>
  </si>
  <si>
    <t>NOVEMBER</t>
  </si>
  <si>
    <t>DECEMBER</t>
  </si>
  <si>
    <t>ANNUAL EXPENDITURE €**</t>
  </si>
  <si>
    <t>**  Annual expenditure is according to final accounts of Social Insurance Fund.</t>
  </si>
  <si>
    <t>MEAN MONTHLY NUMBER OF PERSONS AND TOTAL AMOUNT PAID DURING A' SEMESTER</t>
  </si>
  <si>
    <t>MEAN MONTHLY NUMBER OF PERSONS AND TOTAL AMOUNT PAID DURING B' SEMESTER</t>
  </si>
  <si>
    <t>MEAN MONTHLY NUMBER OF PERSONS AND TOTAL AMOUNT PAID DURING THE YEAR</t>
  </si>
  <si>
    <t xml:space="preserve"> * Amount paid refers to monthly expenditure and not the corresponding amount of the beneficiaries shown above due to:</t>
  </si>
  <si>
    <t>2. Part of the amount refers to retrospective payments.</t>
  </si>
  <si>
    <t>1. Beneficiaries are not necessarily paid at the month of the eligibility of the benefit,</t>
  </si>
  <si>
    <t xml:space="preserve">NUMBER OF BENEFICIARIES OF UNEMPLOYMENT BENEFIT AND EXPENDITURE* DURING 2009 - 2012 BY MONTH </t>
  </si>
  <si>
    <t>Greek-cypriots and others</t>
  </si>
  <si>
    <t>Turkish-cypriots</t>
  </si>
  <si>
    <t>Total</t>
  </si>
  <si>
    <t>% change of total 2011/2010</t>
  </si>
  <si>
    <t>% change of total 2012/2011</t>
  </si>
  <si>
    <t>NUMBER OF BENEFICIARIES OF UNEMPLOYMENT BENEFIT FROM THE SOCIAL INSURANCE FUND BY MONTH, COMMUNITY AND YEAR, 2010 -2012</t>
  </si>
  <si>
    <t>MEAN MONTHLY NUMBER OF PERSONS DURING A' SEMESTER</t>
  </si>
  <si>
    <t>MEAN MONTHLY NUMBER OF PERSONS DURING B' SEMESTER</t>
  </si>
  <si>
    <t>MEAN MONTHLY NUMBER OF PERSONS DURING THE YEAR</t>
  </si>
  <si>
    <t xml:space="preserve">*  In the above number aliens or E.U. citizens that live permanently in Cyprus may be included.  </t>
  </si>
  <si>
    <t>Aliens*</t>
  </si>
  <si>
    <t>E.U. citizens*</t>
  </si>
  <si>
    <t xml:space="preserve"> NUMBER OF PERSONS WHO APPLIED FOR UNEMPLOYMENT BENEFIT BY MONTH FOR THE YEARS 2006 - 2012</t>
  </si>
  <si>
    <t>% change 2012/2011</t>
  </si>
  <si>
    <t xml:space="preserve">NUMBER OF PERSONS WHO APPLIED FOR UNEMPLOYMENT BENEFIT FOR THE YEARS 2011 - 2012 BY SEX AND MONTH </t>
  </si>
  <si>
    <t>PERCENTAGE</t>
  </si>
  <si>
    <t>MALES</t>
  </si>
  <si>
    <t>FEMALES</t>
  </si>
  <si>
    <t>NICOSIA</t>
  </si>
  <si>
    <t>LARNACA</t>
  </si>
  <si>
    <t>FAMAGUSTA</t>
  </si>
  <si>
    <t>LIMASSOL</t>
  </si>
  <si>
    <t>PAPHOS</t>
  </si>
  <si>
    <t>% CHANGE</t>
  </si>
  <si>
    <t>NUMBER OF PERSONS WHO APPLIED FOR UNEMPLOYMENT BENEFIT FOR THE YEARS 2011-2012 BY DISTRICT AND MONTH</t>
  </si>
  <si>
    <t>TOTAL 2012</t>
  </si>
  <si>
    <t>TOTAL 2011</t>
  </si>
  <si>
    <t>% OF TOTAL</t>
  </si>
  <si>
    <t>NUMBER OF PERSONS WHO APPLIED FOR UNEMPLOYMENT BENEFIT DURING 2012 BY DISTRICT, SEX AND MONTH</t>
  </si>
  <si>
    <t>Port-workers</t>
  </si>
  <si>
    <t>NUMBER OF PERSONS WHO APPLIED FOR UNEMPLOYMENT BENEFIT BY ECONOMIC ACTIVITY AND UNEMPLOYMENT STATUS, DECEMBER 2012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</si>
</sst>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[$-409]d\-mmm\-yy;@"/>
    <numFmt numFmtId="190" formatCode="[$-409]dddd\,\ mmmm\ dd\,\ yyyy"/>
    <numFmt numFmtId="191" formatCode="d/m;@"/>
    <numFmt numFmtId="192" formatCode="[$-408]d\-mmm\-yy;@"/>
    <numFmt numFmtId="193" formatCode="[$-408]dd\-mmm\-yy;@"/>
    <numFmt numFmtId="194" formatCode="#,##0.00\ [$CYP]"/>
    <numFmt numFmtId="195" formatCode="0.0"/>
    <numFmt numFmtId="196" formatCode="[$-408]dddd\,\ d\ mmmm\ yyyy"/>
    <numFmt numFmtId="197" formatCode="d/m/yy;@"/>
    <numFmt numFmtId="198" formatCode="0.000000"/>
    <numFmt numFmtId="199" formatCode="0.00000"/>
    <numFmt numFmtId="200" formatCode="0.0000"/>
    <numFmt numFmtId="201" formatCode="[$-1809]d\ mmmm\ yyyy;@"/>
    <numFmt numFmtId="202" formatCode="dd/mm/yyyy;@"/>
    <numFmt numFmtId="203" formatCode="[$-C09]dd\-mmm\-yy;@"/>
    <numFmt numFmtId="204" formatCode="0.000"/>
    <numFmt numFmtId="205" formatCode="[$€-2]\ #,##0;[Red]\-[$€-2]\ #,##0"/>
    <numFmt numFmtId="206" formatCode="_-* #,##0.0\ _€_-;\-* #,##0.0\ _€_-;_-* &quot;-&quot;\ _€_-;_-@_-"/>
    <numFmt numFmtId="207" formatCode="_-* #,##0.0\ _€_-;\-* #,##0.0\ _€_-;_-* &quot;-&quot;?\ _€_-;_-@_-"/>
    <numFmt numFmtId="208" formatCode="[$€-2]\ #,##0.00;[Red]\-[$€-2]\ #,##0.00"/>
    <numFmt numFmtId="209" formatCode="[$€-2]\ #,##0.0;[Red]\-[$€-2]\ #,##0.0"/>
    <numFmt numFmtId="210" formatCode="#,##0_ ;\-#,##0\ "/>
    <numFmt numFmtId="211" formatCode="0.000%"/>
    <numFmt numFmtId="212" formatCode="[$-409]dd\-mmm\-yy;@"/>
    <numFmt numFmtId="213" formatCode="[$-809]dd\ mmmm\ yyyy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8" fontId="1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0" xfId="59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2" fontId="0" fillId="0" borderId="0" xfId="0" applyNumberFormat="1" applyAlignment="1">
      <alignment horizontal="left"/>
    </xf>
    <xf numFmtId="192" fontId="8" fillId="0" borderId="0" xfId="0" applyNumberFormat="1" applyFont="1" applyAlignment="1">
      <alignment horizontal="left"/>
    </xf>
    <xf numFmtId="193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0" fontId="1" fillId="0" borderId="17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8" fontId="1" fillId="0" borderId="27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5" fontId="1" fillId="0" borderId="33" xfId="0" applyNumberFormat="1" applyFont="1" applyBorder="1" applyAlignment="1">
      <alignment/>
    </xf>
    <xf numFmtId="185" fontId="1" fillId="0" borderId="34" xfId="0" applyNumberFormat="1" applyFont="1" applyBorder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88" fontId="1" fillId="0" borderId="11" xfId="59" applyNumberFormat="1" applyFont="1" applyBorder="1" applyAlignment="1">
      <alignment horizontal="center"/>
    </xf>
    <xf numFmtId="188" fontId="1" fillId="0" borderId="35" xfId="59" applyNumberFormat="1" applyFont="1" applyBorder="1" applyAlignment="1">
      <alignment horizontal="center"/>
    </xf>
    <xf numFmtId="185" fontId="1" fillId="0" borderId="33" xfId="0" applyNumberFormat="1" applyFont="1" applyBorder="1" applyAlignment="1">
      <alignment/>
    </xf>
    <xf numFmtId="185" fontId="1" fillId="0" borderId="34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8" xfId="0" applyFont="1" applyBorder="1" applyAlignment="1">
      <alignment/>
    </xf>
    <xf numFmtId="0" fontId="11" fillId="0" borderId="0" xfId="0" applyFont="1" applyAlignment="1">
      <alignment/>
    </xf>
    <xf numFmtId="185" fontId="1" fillId="0" borderId="37" xfId="0" applyNumberFormat="1" applyFont="1" applyBorder="1" applyAlignment="1">
      <alignment/>
    </xf>
    <xf numFmtId="188" fontId="1" fillId="0" borderId="19" xfId="5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188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2" fillId="0" borderId="3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8" fontId="1" fillId="0" borderId="41" xfId="59" applyNumberFormat="1" applyFont="1" applyBorder="1" applyAlignment="1">
      <alignment horizontal="center"/>
    </xf>
    <xf numFmtId="188" fontId="1" fillId="0" borderId="42" xfId="0" applyNumberFormat="1" applyFont="1" applyBorder="1" applyAlignment="1">
      <alignment horizontal="center"/>
    </xf>
    <xf numFmtId="188" fontId="1" fillId="0" borderId="37" xfId="59" applyNumberFormat="1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88" fontId="1" fillId="0" borderId="36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1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47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37" xfId="0" applyNumberFormat="1" applyFont="1" applyBorder="1" applyAlignment="1">
      <alignment/>
    </xf>
    <xf numFmtId="185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8" xfId="0" applyFont="1" applyBorder="1" applyAlignment="1">
      <alignment/>
    </xf>
    <xf numFmtId="185" fontId="1" fillId="0" borderId="49" xfId="0" applyNumberFormat="1" applyFont="1" applyBorder="1" applyAlignment="1">
      <alignment/>
    </xf>
    <xf numFmtId="185" fontId="1" fillId="0" borderId="49" xfId="0" applyNumberFormat="1" applyFont="1" applyBorder="1" applyAlignment="1">
      <alignment/>
    </xf>
    <xf numFmtId="0" fontId="5" fillId="0" borderId="50" xfId="0" applyFont="1" applyBorder="1" applyAlignment="1">
      <alignment wrapText="1"/>
    </xf>
    <xf numFmtId="185" fontId="1" fillId="0" borderId="51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85" fontId="1" fillId="0" borderId="51" xfId="0" applyNumberFormat="1" applyFont="1" applyBorder="1" applyAlignment="1">
      <alignment horizontal="center"/>
    </xf>
    <xf numFmtId="185" fontId="2" fillId="0" borderId="41" xfId="0" applyNumberFormat="1" applyFont="1" applyBorder="1" applyAlignment="1">
      <alignment horizontal="center"/>
    </xf>
    <xf numFmtId="188" fontId="2" fillId="0" borderId="0" xfId="59" applyNumberFormat="1" applyFont="1" applyBorder="1" applyAlignment="1">
      <alignment horizontal="center"/>
    </xf>
    <xf numFmtId="188" fontId="2" fillId="0" borderId="41" xfId="59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2" fillId="0" borderId="54" xfId="0" applyNumberFormat="1" applyFont="1" applyBorder="1" applyAlignment="1">
      <alignment wrapText="1"/>
    </xf>
    <xf numFmtId="185" fontId="2" fillId="0" borderId="55" xfId="0" applyNumberFormat="1" applyFont="1" applyBorder="1" applyAlignment="1">
      <alignment/>
    </xf>
    <xf numFmtId="1" fontId="2" fillId="0" borderId="5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185" fontId="2" fillId="0" borderId="57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55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185" fontId="2" fillId="0" borderId="55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1" fontId="3" fillId="0" borderId="46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8" fontId="1" fillId="0" borderId="58" xfId="59" applyNumberFormat="1" applyFont="1" applyBorder="1" applyAlignment="1">
      <alignment horizontal="center"/>
    </xf>
    <xf numFmtId="188" fontId="1" fillId="0" borderId="0" xfId="59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8" fontId="2" fillId="0" borderId="58" xfId="59" applyNumberFormat="1" applyFont="1" applyBorder="1" applyAlignment="1">
      <alignment horizontal="center"/>
    </xf>
    <xf numFmtId="188" fontId="1" fillId="0" borderId="33" xfId="0" applyNumberFormat="1" applyFont="1" applyBorder="1" applyAlignment="1">
      <alignment wrapText="1"/>
    </xf>
    <xf numFmtId="0" fontId="2" fillId="0" borderId="5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34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" fontId="3" fillId="0" borderId="13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1" fontId="3" fillId="0" borderId="46" xfId="0" applyNumberFormat="1" applyFont="1" applyBorder="1" applyAlignment="1">
      <alignment horizontal="right"/>
    </xf>
    <xf numFmtId="1" fontId="3" fillId="0" borderId="60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61" xfId="0" applyFont="1" applyBorder="1" applyAlignment="1">
      <alignment horizontal="center"/>
    </xf>
    <xf numFmtId="185" fontId="1" fillId="0" borderId="31" xfId="0" applyNumberFormat="1" applyFont="1" applyBorder="1" applyAlignment="1">
      <alignment horizontal="center"/>
    </xf>
    <xf numFmtId="185" fontId="1" fillId="0" borderId="30" xfId="0" applyNumberFormat="1" applyFont="1" applyBorder="1" applyAlignment="1">
      <alignment horizontal="center"/>
    </xf>
    <xf numFmtId="185" fontId="1" fillId="0" borderId="32" xfId="0" applyNumberFormat="1" applyFont="1" applyBorder="1" applyAlignment="1">
      <alignment horizontal="center"/>
    </xf>
    <xf numFmtId="185" fontId="1" fillId="0" borderId="30" xfId="0" applyNumberFormat="1" applyFont="1" applyBorder="1" applyAlignment="1">
      <alignment/>
    </xf>
    <xf numFmtId="185" fontId="1" fillId="0" borderId="62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85" fontId="1" fillId="0" borderId="31" xfId="0" applyNumberFormat="1" applyFont="1" applyBorder="1" applyAlignment="1">
      <alignment/>
    </xf>
    <xf numFmtId="188" fontId="1" fillId="0" borderId="31" xfId="59" applyNumberFormat="1" applyFont="1" applyBorder="1" applyAlignment="1">
      <alignment horizontal="center"/>
    </xf>
    <xf numFmtId="188" fontId="1" fillId="0" borderId="32" xfId="59" applyNumberFormat="1" applyFont="1" applyBorder="1" applyAlignment="1">
      <alignment horizontal="center"/>
    </xf>
    <xf numFmtId="188" fontId="1" fillId="0" borderId="30" xfId="59" applyNumberFormat="1" applyFont="1" applyBorder="1" applyAlignment="1">
      <alignment horizontal="center"/>
    </xf>
    <xf numFmtId="188" fontId="1" fillId="0" borderId="62" xfId="59" applyNumberFormat="1" applyFont="1" applyBorder="1" applyAlignment="1">
      <alignment horizontal="center"/>
    </xf>
    <xf numFmtId="188" fontId="1" fillId="0" borderId="63" xfId="59" applyNumberFormat="1" applyFont="1" applyBorder="1" applyAlignment="1">
      <alignment horizontal="center"/>
    </xf>
    <xf numFmtId="185" fontId="1" fillId="0" borderId="23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85" fontId="1" fillId="0" borderId="17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/>
    </xf>
    <xf numFmtId="185" fontId="1" fillId="0" borderId="39" xfId="0" applyNumberFormat="1" applyFont="1" applyBorder="1" applyAlignment="1">
      <alignment/>
    </xf>
    <xf numFmtId="185" fontId="2" fillId="0" borderId="60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/>
    </xf>
    <xf numFmtId="185" fontId="1" fillId="0" borderId="13" xfId="0" applyNumberFormat="1" applyFont="1" applyBorder="1" applyAlignment="1">
      <alignment/>
    </xf>
    <xf numFmtId="185" fontId="1" fillId="0" borderId="22" xfId="0" applyNumberFormat="1" applyFont="1" applyBorder="1" applyAlignment="1">
      <alignment/>
    </xf>
    <xf numFmtId="185" fontId="2" fillId="0" borderId="29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/>
    </xf>
    <xf numFmtId="188" fontId="2" fillId="0" borderId="59" xfId="59" applyNumberFormat="1" applyFont="1" applyBorder="1" applyAlignment="1">
      <alignment horizontal="center"/>
    </xf>
    <xf numFmtId="0" fontId="1" fillId="0" borderId="58" xfId="0" applyFont="1" applyBorder="1" applyAlignment="1">
      <alignment horizontal="left" wrapText="1"/>
    </xf>
    <xf numFmtId="1" fontId="2" fillId="0" borderId="56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2" fillId="0" borderId="64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56" xfId="0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52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left"/>
    </xf>
    <xf numFmtId="185" fontId="1" fillId="0" borderId="13" xfId="0" applyNumberFormat="1" applyFont="1" applyBorder="1" applyAlignment="1">
      <alignment/>
    </xf>
    <xf numFmtId="185" fontId="1" fillId="0" borderId="13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 horizontal="left"/>
    </xf>
    <xf numFmtId="185" fontId="2" fillId="0" borderId="13" xfId="0" applyNumberFormat="1" applyFont="1" applyBorder="1" applyAlignment="1">
      <alignment/>
    </xf>
    <xf numFmtId="185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5" fontId="1" fillId="0" borderId="15" xfId="0" applyNumberFormat="1" applyFont="1" applyBorder="1" applyAlignment="1">
      <alignment horizontal="left"/>
    </xf>
    <xf numFmtId="185" fontId="1" fillId="0" borderId="15" xfId="0" applyNumberFormat="1" applyFont="1" applyBorder="1" applyAlignment="1">
      <alignment/>
    </xf>
    <xf numFmtId="185" fontId="1" fillId="0" borderId="1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left"/>
    </xf>
    <xf numFmtId="185" fontId="2" fillId="0" borderId="3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8" fontId="1" fillId="0" borderId="35" xfId="0" applyNumberFormat="1" applyFont="1" applyBorder="1" applyAlignment="1">
      <alignment wrapText="1"/>
    </xf>
    <xf numFmtId="188" fontId="1" fillId="0" borderId="34" xfId="0" applyNumberFormat="1" applyFont="1" applyBorder="1" applyAlignment="1">
      <alignment wrapText="1"/>
    </xf>
    <xf numFmtId="188" fontId="1" fillId="0" borderId="65" xfId="59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88" fontId="1" fillId="0" borderId="47" xfId="59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5" fontId="1" fillId="0" borderId="15" xfId="0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185" fontId="1" fillId="0" borderId="65" xfId="0" applyNumberFormat="1" applyFont="1" applyBorder="1" applyAlignment="1">
      <alignment/>
    </xf>
    <xf numFmtId="1" fontId="2" fillId="0" borderId="66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212" fontId="1" fillId="0" borderId="0" xfId="0" applyNumberFormat="1" applyFont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68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50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188" fontId="1" fillId="0" borderId="37" xfId="0" applyNumberFormat="1" applyFont="1" applyBorder="1" applyAlignment="1">
      <alignment wrapText="1"/>
    </xf>
    <xf numFmtId="0" fontId="4" fillId="0" borderId="4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88" fontId="1" fillId="0" borderId="11" xfId="0" applyNumberFormat="1" applyFont="1" applyBorder="1" applyAlignment="1">
      <alignment wrapText="1"/>
    </xf>
    <xf numFmtId="0" fontId="0" fillId="0" borderId="20" xfId="0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1" fillId="0" borderId="26" xfId="0" applyFont="1" applyBorder="1" applyAlignment="1">
      <alignment/>
    </xf>
    <xf numFmtId="188" fontId="1" fillId="0" borderId="26" xfId="59" applyNumberFormat="1" applyFont="1" applyBorder="1" applyAlignment="1">
      <alignment/>
    </xf>
    <xf numFmtId="0" fontId="1" fillId="0" borderId="51" xfId="0" applyFont="1" applyBorder="1" applyAlignment="1">
      <alignment/>
    </xf>
    <xf numFmtId="1" fontId="1" fillId="0" borderId="66" xfId="0" applyNumberFormat="1" applyFont="1" applyBorder="1" applyAlignment="1">
      <alignment/>
    </xf>
    <xf numFmtId="188" fontId="1" fillId="0" borderId="46" xfId="59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1" fontId="1" fillId="0" borderId="58" xfId="0" applyNumberFormat="1" applyFont="1" applyBorder="1" applyAlignment="1">
      <alignment/>
    </xf>
    <xf numFmtId="188" fontId="2" fillId="0" borderId="46" xfId="59" applyNumberFormat="1" applyFont="1" applyBorder="1" applyAlignment="1">
      <alignment/>
    </xf>
    <xf numFmtId="1" fontId="2" fillId="0" borderId="55" xfId="0" applyNumberFormat="1" applyFont="1" applyBorder="1" applyAlignment="1">
      <alignment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horizontal="left" vertical="center" wrapText="1"/>
    </xf>
    <xf numFmtId="0" fontId="1" fillId="0" borderId="6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67" xfId="0" applyFont="1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52" xfId="0" applyFont="1" applyBorder="1" applyAlignment="1">
      <alignment/>
    </xf>
    <xf numFmtId="1" fontId="1" fillId="0" borderId="38" xfId="0" applyNumberFormat="1" applyFont="1" applyBorder="1" applyAlignment="1">
      <alignment/>
    </xf>
    <xf numFmtId="1" fontId="1" fillId="0" borderId="46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69" xfId="0" applyFont="1" applyBorder="1" applyAlignment="1">
      <alignment/>
    </xf>
    <xf numFmtId="188" fontId="1" fillId="0" borderId="36" xfId="0" applyNumberFormat="1" applyFont="1" applyBorder="1" applyAlignment="1">
      <alignment/>
    </xf>
    <xf numFmtId="188" fontId="1" fillId="0" borderId="27" xfId="0" applyNumberFormat="1" applyFont="1" applyBorder="1" applyAlignment="1">
      <alignment/>
    </xf>
    <xf numFmtId="188" fontId="1" fillId="0" borderId="50" xfId="0" applyNumberFormat="1" applyFont="1" applyBorder="1" applyAlignment="1">
      <alignment/>
    </xf>
    <xf numFmtId="188" fontId="1" fillId="0" borderId="47" xfId="0" applyNumberFormat="1" applyFont="1" applyBorder="1" applyAlignment="1">
      <alignment/>
    </xf>
    <xf numFmtId="212" fontId="1" fillId="0" borderId="0" xfId="0" applyNumberFormat="1" applyFont="1" applyAlignment="1">
      <alignment horizontal="left"/>
    </xf>
    <xf numFmtId="1" fontId="1" fillId="0" borderId="38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88" fontId="1" fillId="0" borderId="58" xfId="59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88" fontId="1" fillId="0" borderId="47" xfId="0" applyNumberFormat="1" applyFont="1" applyBorder="1" applyAlignment="1">
      <alignment horizontal="center"/>
    </xf>
    <xf numFmtId="1" fontId="1" fillId="0" borderId="66" xfId="0" applyNumberFormat="1" applyFont="1" applyBorder="1" applyAlignment="1">
      <alignment horizontal="center"/>
    </xf>
    <xf numFmtId="188" fontId="1" fillId="0" borderId="34" xfId="59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88" fontId="1" fillId="0" borderId="5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189" fontId="1" fillId="0" borderId="0" xfId="0" applyNumberFormat="1" applyFont="1" applyAlignment="1">
      <alignment horizontal="left"/>
    </xf>
    <xf numFmtId="0" fontId="2" fillId="0" borderId="6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78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5" fillId="0" borderId="56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59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79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9" fillId="0" borderId="7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0" borderId="68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center"/>
    </xf>
    <xf numFmtId="15" fontId="0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88" fontId="1" fillId="0" borderId="51" xfId="59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88" fontId="1" fillId="0" borderId="68" xfId="0" applyNumberFormat="1" applyFont="1" applyBorder="1" applyAlignment="1">
      <alignment horizontal="center"/>
    </xf>
    <xf numFmtId="0" fontId="1" fillId="0" borderId="72" xfId="0" applyFont="1" applyBorder="1" applyAlignment="1">
      <alignment/>
    </xf>
    <xf numFmtId="0" fontId="1" fillId="0" borderId="40" xfId="0" applyFont="1" applyBorder="1" applyAlignment="1">
      <alignment/>
    </xf>
    <xf numFmtId="1" fontId="2" fillId="0" borderId="74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1" fontId="2" fillId="0" borderId="46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20" xfId="0" applyFont="1" applyBorder="1" applyAlignment="1">
      <alignment/>
    </xf>
    <xf numFmtId="1" fontId="1" fillId="0" borderId="54" xfId="0" applyNumberFormat="1" applyFont="1" applyBorder="1" applyAlignment="1">
      <alignment/>
    </xf>
    <xf numFmtId="0" fontId="3" fillId="0" borderId="6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4">
      <selection activeCell="A25" sqref="A25"/>
    </sheetView>
  </sheetViews>
  <sheetFormatPr defaultColWidth="9.140625" defaultRowHeight="12.75"/>
  <cols>
    <col min="1" max="1" width="11.8515625" style="0" customWidth="1"/>
    <col min="2" max="2" width="7.28125" style="0" bestFit="1" customWidth="1"/>
    <col min="3" max="3" width="8.57421875" style="0" bestFit="1" customWidth="1"/>
    <col min="4" max="4" width="10.00390625" style="0" customWidth="1"/>
    <col min="5" max="5" width="9.140625" style="0" bestFit="1" customWidth="1"/>
    <col min="6" max="6" width="7.28125" style="0" bestFit="1" customWidth="1"/>
    <col min="7" max="7" width="6.28125" style="0" bestFit="1" customWidth="1"/>
    <col min="8" max="8" width="7.28125" style="0" customWidth="1"/>
    <col min="9" max="9" width="7.28125" style="0" bestFit="1" customWidth="1"/>
    <col min="10" max="10" width="8.57421875" style="0" bestFit="1" customWidth="1"/>
    <col min="11" max="11" width="10.8515625" style="0" bestFit="1" customWidth="1"/>
    <col min="12" max="12" width="9.140625" style="0" bestFit="1" customWidth="1"/>
    <col min="13" max="13" width="7.28125" style="0" bestFit="1" customWidth="1"/>
    <col min="14" max="14" width="6.28125" style="0" bestFit="1" customWidth="1"/>
    <col min="15" max="15" width="8.421875" style="0" customWidth="1"/>
    <col min="16" max="17" width="7.00390625" style="0" customWidth="1"/>
    <col min="18" max="18" width="7.421875" style="0" customWidth="1"/>
  </cols>
  <sheetData>
    <row r="1" spans="16:18" ht="12.75">
      <c r="P1" s="337"/>
      <c r="Q1" s="337"/>
      <c r="R1" s="337"/>
    </row>
    <row r="2" spans="1:18" ht="12.75">
      <c r="A2" s="41"/>
      <c r="B2" s="41"/>
      <c r="C2" s="41"/>
      <c r="D2" s="32" t="s">
        <v>93</v>
      </c>
      <c r="E2" s="102"/>
      <c r="F2" s="102"/>
      <c r="G2" s="102"/>
      <c r="H2" s="102"/>
      <c r="I2" s="102"/>
      <c r="J2" s="102"/>
      <c r="K2" s="102"/>
      <c r="L2" s="102"/>
      <c r="M2" s="102"/>
      <c r="N2" s="41"/>
      <c r="O2" s="41"/>
      <c r="P2" s="41"/>
      <c r="Q2" s="41"/>
      <c r="R2" s="41"/>
    </row>
    <row r="3" spans="1:18" ht="13.5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331" t="s">
        <v>39</v>
      </c>
      <c r="B4" s="334" t="s">
        <v>81</v>
      </c>
      <c r="C4" s="335"/>
      <c r="D4" s="335"/>
      <c r="E4" s="335"/>
      <c r="F4" s="335"/>
      <c r="G4" s="335"/>
      <c r="H4" s="336"/>
      <c r="I4" s="335" t="s">
        <v>82</v>
      </c>
      <c r="J4" s="335"/>
      <c r="K4" s="335"/>
      <c r="L4" s="335"/>
      <c r="M4" s="335"/>
      <c r="N4" s="335"/>
      <c r="O4" s="336"/>
      <c r="P4" s="338" t="s">
        <v>90</v>
      </c>
      <c r="Q4" s="340" t="s">
        <v>91</v>
      </c>
      <c r="R4" s="342" t="s">
        <v>88</v>
      </c>
    </row>
    <row r="5" spans="1:18" ht="26.25" customHeight="1" thickBot="1">
      <c r="A5" s="332"/>
      <c r="B5" s="322" t="s">
        <v>83</v>
      </c>
      <c r="C5" s="323" t="s">
        <v>84</v>
      </c>
      <c r="D5" s="324" t="s">
        <v>85</v>
      </c>
      <c r="E5" s="323" t="s">
        <v>86</v>
      </c>
      <c r="F5" s="323" t="s">
        <v>87</v>
      </c>
      <c r="G5" s="325" t="s">
        <v>26</v>
      </c>
      <c r="H5" s="326" t="s">
        <v>92</v>
      </c>
      <c r="I5" s="322" t="s">
        <v>83</v>
      </c>
      <c r="J5" s="323" t="s">
        <v>84</v>
      </c>
      <c r="K5" s="324" t="s">
        <v>85</v>
      </c>
      <c r="L5" s="323" t="s">
        <v>86</v>
      </c>
      <c r="M5" s="323" t="s">
        <v>87</v>
      </c>
      <c r="N5" s="323" t="s">
        <v>26</v>
      </c>
      <c r="O5" s="327" t="s">
        <v>92</v>
      </c>
      <c r="P5" s="339"/>
      <c r="Q5" s="341"/>
      <c r="R5" s="343"/>
    </row>
    <row r="6" spans="1:20" ht="15.75" customHeight="1">
      <c r="A6" s="64" t="s">
        <v>40</v>
      </c>
      <c r="B6" s="33">
        <v>4436</v>
      </c>
      <c r="C6" s="42">
        <v>2664</v>
      </c>
      <c r="D6" s="34">
        <v>2877</v>
      </c>
      <c r="E6" s="34">
        <v>3989</v>
      </c>
      <c r="F6" s="34">
        <v>2466</v>
      </c>
      <c r="G6" s="34">
        <f aca="true" t="shared" si="0" ref="G6:G17">SUM(B6:F6)</f>
        <v>16432</v>
      </c>
      <c r="H6" s="84">
        <f aca="true" t="shared" si="1" ref="H6:H11">+G6/P6</f>
        <v>0.5090300796133949</v>
      </c>
      <c r="I6" s="42">
        <v>3800</v>
      </c>
      <c r="J6" s="34">
        <v>2351</v>
      </c>
      <c r="K6" s="34">
        <v>3874</v>
      </c>
      <c r="L6" s="34">
        <v>3089</v>
      </c>
      <c r="M6" s="34">
        <v>2735</v>
      </c>
      <c r="N6" s="34">
        <f aca="true" t="shared" si="2" ref="N6:N17">SUM(I6:M6)</f>
        <v>15849</v>
      </c>
      <c r="O6" s="84">
        <f aca="true" t="shared" si="3" ref="O6:O17">+N6/P6</f>
        <v>0.49096992038660514</v>
      </c>
      <c r="P6" s="33">
        <f aca="true" t="shared" si="4" ref="P6:P14">+G6+N6</f>
        <v>32281</v>
      </c>
      <c r="Q6" s="51">
        <v>26664</v>
      </c>
      <c r="R6" s="88">
        <f aca="true" t="shared" si="5" ref="R6:R11">+(P6/Q6)-1</f>
        <v>0.2106585658565856</v>
      </c>
      <c r="T6" s="23"/>
    </row>
    <row r="7" spans="1:20" ht="15.75" customHeight="1">
      <c r="A7" s="65" t="s">
        <v>41</v>
      </c>
      <c r="B7" s="35">
        <v>4512</v>
      </c>
      <c r="C7" s="43">
        <v>2699</v>
      </c>
      <c r="D7" s="36">
        <v>2930</v>
      </c>
      <c r="E7" s="36">
        <v>4169</v>
      </c>
      <c r="F7" s="36">
        <v>2532</v>
      </c>
      <c r="G7" s="38">
        <f t="shared" si="0"/>
        <v>16842</v>
      </c>
      <c r="H7" s="60">
        <f t="shared" si="1"/>
        <v>0.5215694775634078</v>
      </c>
      <c r="I7" s="43">
        <v>3525</v>
      </c>
      <c r="J7" s="36">
        <v>2235</v>
      </c>
      <c r="K7" s="36">
        <v>3877</v>
      </c>
      <c r="L7" s="36">
        <v>3055</v>
      </c>
      <c r="M7" s="36">
        <v>2757</v>
      </c>
      <c r="N7" s="38">
        <f t="shared" si="2"/>
        <v>15449</v>
      </c>
      <c r="O7" s="60">
        <f t="shared" si="3"/>
        <v>0.47843052243659223</v>
      </c>
      <c r="P7" s="37">
        <f t="shared" si="4"/>
        <v>32291</v>
      </c>
      <c r="Q7" s="50">
        <v>26506</v>
      </c>
      <c r="R7" s="46">
        <f t="shared" si="5"/>
        <v>0.21825247113861002</v>
      </c>
      <c r="T7" s="23"/>
    </row>
    <row r="8" spans="1:20" ht="15.75" customHeight="1">
      <c r="A8" s="65" t="s">
        <v>42</v>
      </c>
      <c r="B8" s="35">
        <v>4710</v>
      </c>
      <c r="C8" s="43">
        <v>2688</v>
      </c>
      <c r="D8" s="36">
        <v>2930</v>
      </c>
      <c r="E8" s="36">
        <v>4184</v>
      </c>
      <c r="F8" s="36">
        <v>2348</v>
      </c>
      <c r="G8" s="38">
        <f t="shared" si="0"/>
        <v>16860</v>
      </c>
      <c r="H8" s="60">
        <f t="shared" si="1"/>
        <v>0.5302553780349729</v>
      </c>
      <c r="I8" s="43">
        <v>3611</v>
      </c>
      <c r="J8" s="36">
        <v>2104</v>
      </c>
      <c r="K8" s="36">
        <v>3781</v>
      </c>
      <c r="L8" s="36">
        <v>3043</v>
      </c>
      <c r="M8" s="36">
        <v>2397</v>
      </c>
      <c r="N8" s="38">
        <f t="shared" si="2"/>
        <v>14936</v>
      </c>
      <c r="O8" s="60">
        <f t="shared" si="3"/>
        <v>0.46974462196502703</v>
      </c>
      <c r="P8" s="37">
        <f t="shared" si="4"/>
        <v>31796</v>
      </c>
      <c r="Q8" s="50">
        <v>25390</v>
      </c>
      <c r="R8" s="46">
        <f t="shared" si="5"/>
        <v>0.25230405671524214</v>
      </c>
      <c r="T8" s="23"/>
    </row>
    <row r="9" spans="1:20" ht="15.75" customHeight="1">
      <c r="A9" s="65" t="s">
        <v>43</v>
      </c>
      <c r="B9" s="35">
        <v>4754</v>
      </c>
      <c r="C9" s="43">
        <v>2578</v>
      </c>
      <c r="D9" s="36">
        <v>1818</v>
      </c>
      <c r="E9" s="36">
        <v>4002</v>
      </c>
      <c r="F9" s="36">
        <v>1903</v>
      </c>
      <c r="G9" s="38">
        <f t="shared" si="0"/>
        <v>15055</v>
      </c>
      <c r="H9" s="60">
        <f t="shared" si="1"/>
        <v>0.5395863947528763</v>
      </c>
      <c r="I9" s="53">
        <v>3864</v>
      </c>
      <c r="J9" s="38">
        <v>2018</v>
      </c>
      <c r="K9" s="38">
        <v>2389</v>
      </c>
      <c r="L9" s="38">
        <v>2922</v>
      </c>
      <c r="M9" s="38">
        <v>1653</v>
      </c>
      <c r="N9" s="38">
        <f t="shared" si="2"/>
        <v>12846</v>
      </c>
      <c r="O9" s="60">
        <f t="shared" si="3"/>
        <v>0.46041360524712377</v>
      </c>
      <c r="P9" s="37">
        <f t="shared" si="4"/>
        <v>27901</v>
      </c>
      <c r="Q9" s="52">
        <v>21153</v>
      </c>
      <c r="R9" s="46">
        <f t="shared" si="5"/>
        <v>0.31900912400132375</v>
      </c>
      <c r="T9" s="23"/>
    </row>
    <row r="10" spans="1:20" ht="15.75" customHeight="1">
      <c r="A10" s="65" t="s">
        <v>44</v>
      </c>
      <c r="B10" s="37">
        <v>4628</v>
      </c>
      <c r="C10" s="53">
        <v>2338</v>
      </c>
      <c r="D10" s="38">
        <v>1129</v>
      </c>
      <c r="E10" s="38">
        <v>3881</v>
      </c>
      <c r="F10" s="38">
        <v>1615</v>
      </c>
      <c r="G10" s="38">
        <f t="shared" si="0"/>
        <v>13591</v>
      </c>
      <c r="H10" s="60">
        <f t="shared" si="1"/>
        <v>0.5544631201044387</v>
      </c>
      <c r="I10" s="53">
        <v>3743</v>
      </c>
      <c r="J10" s="38">
        <v>1750</v>
      </c>
      <c r="K10" s="38">
        <v>1172</v>
      </c>
      <c r="L10" s="38">
        <v>2956</v>
      </c>
      <c r="M10" s="38">
        <v>1300</v>
      </c>
      <c r="N10" s="38">
        <f t="shared" si="2"/>
        <v>10921</v>
      </c>
      <c r="O10" s="60">
        <f t="shared" si="3"/>
        <v>0.44553687989556134</v>
      </c>
      <c r="P10" s="53">
        <f t="shared" si="4"/>
        <v>24512</v>
      </c>
      <c r="Q10" s="52">
        <v>18627</v>
      </c>
      <c r="R10" s="47">
        <f t="shared" si="5"/>
        <v>0.31593922800236207</v>
      </c>
      <c r="T10" s="23"/>
    </row>
    <row r="11" spans="1:20" ht="15.75" customHeight="1" thickBot="1">
      <c r="A11" s="263" t="s">
        <v>45</v>
      </c>
      <c r="B11" s="22">
        <v>4456</v>
      </c>
      <c r="C11" s="44">
        <v>2181</v>
      </c>
      <c r="D11" s="21">
        <v>846</v>
      </c>
      <c r="E11" s="21">
        <v>3616</v>
      </c>
      <c r="F11" s="21">
        <v>1318</v>
      </c>
      <c r="G11" s="21">
        <f t="shared" si="0"/>
        <v>12417</v>
      </c>
      <c r="H11" s="82">
        <f t="shared" si="1"/>
        <v>0.5154420921544209</v>
      </c>
      <c r="I11" s="44">
        <v>4421</v>
      </c>
      <c r="J11" s="21">
        <v>1916</v>
      </c>
      <c r="K11" s="21">
        <v>689</v>
      </c>
      <c r="L11" s="21">
        <v>3363</v>
      </c>
      <c r="M11" s="21">
        <v>1284</v>
      </c>
      <c r="N11" s="21">
        <f t="shared" si="2"/>
        <v>11673</v>
      </c>
      <c r="O11" s="61">
        <f t="shared" si="3"/>
        <v>0.48455790784557906</v>
      </c>
      <c r="P11" s="44">
        <f t="shared" si="4"/>
        <v>24090</v>
      </c>
      <c r="Q11" s="90">
        <v>19276</v>
      </c>
      <c r="R11" s="83">
        <f t="shared" si="5"/>
        <v>0.24974061008507986</v>
      </c>
      <c r="T11" s="23"/>
    </row>
    <row r="12" spans="1:20" ht="68.25" thickBot="1">
      <c r="A12" s="286" t="s">
        <v>71</v>
      </c>
      <c r="B12" s="312">
        <f aca="true" t="shared" si="6" ref="B12:G12">AVERAGE(B6:B11)</f>
        <v>4582.666666666667</v>
      </c>
      <c r="C12" s="313">
        <f t="shared" si="6"/>
        <v>2524.6666666666665</v>
      </c>
      <c r="D12" s="313">
        <f t="shared" si="6"/>
        <v>2088.3333333333335</v>
      </c>
      <c r="E12" s="313">
        <f t="shared" si="6"/>
        <v>3973.5</v>
      </c>
      <c r="F12" s="313">
        <f t="shared" si="6"/>
        <v>2030.3333333333333</v>
      </c>
      <c r="G12" s="313">
        <f t="shared" si="6"/>
        <v>15199.5</v>
      </c>
      <c r="H12" s="314">
        <f aca="true" t="shared" si="7" ref="H12:H17">+G12/P12</f>
        <v>0.5275436597231462</v>
      </c>
      <c r="I12" s="315">
        <f aca="true" t="shared" si="8" ref="I12:N12">AVERAGE(I6:I11)</f>
        <v>3827.3333333333335</v>
      </c>
      <c r="J12" s="313">
        <f t="shared" si="8"/>
        <v>2062.3333333333335</v>
      </c>
      <c r="K12" s="313">
        <f t="shared" si="8"/>
        <v>2630.3333333333335</v>
      </c>
      <c r="L12" s="313">
        <f t="shared" si="8"/>
        <v>3071.3333333333335</v>
      </c>
      <c r="M12" s="317">
        <f t="shared" si="8"/>
        <v>2021</v>
      </c>
      <c r="N12" s="317">
        <f t="shared" si="8"/>
        <v>13612.333333333334</v>
      </c>
      <c r="O12" s="318">
        <f>+N12/P12</f>
        <v>0.4724563402768539</v>
      </c>
      <c r="P12" s="319">
        <f>AVERAGE(P6:P11)</f>
        <v>28811.833333333332</v>
      </c>
      <c r="Q12" s="320">
        <f>AVERAGE(Q6:Q11)</f>
        <v>22936</v>
      </c>
      <c r="R12" s="321">
        <f aca="true" t="shared" si="9" ref="R12:R20">+(P12/Q12)-1</f>
        <v>0.25618387396814324</v>
      </c>
      <c r="S12" s="7"/>
      <c r="T12" s="23"/>
    </row>
    <row r="13" spans="1:20" ht="15.75" customHeight="1">
      <c r="A13" s="252" t="s">
        <v>50</v>
      </c>
      <c r="B13" s="37">
        <v>4521</v>
      </c>
      <c r="C13" s="53">
        <v>2134</v>
      </c>
      <c r="D13" s="38">
        <v>846</v>
      </c>
      <c r="E13" s="38">
        <v>3556</v>
      </c>
      <c r="F13" s="38">
        <v>1265</v>
      </c>
      <c r="G13" s="38">
        <f t="shared" si="0"/>
        <v>12322</v>
      </c>
      <c r="H13" s="84">
        <f t="shared" si="7"/>
        <v>0.48513721012638295</v>
      </c>
      <c r="I13" s="53">
        <v>5023</v>
      </c>
      <c r="J13" s="38">
        <v>2145</v>
      </c>
      <c r="K13" s="38">
        <v>685</v>
      </c>
      <c r="L13" s="38">
        <v>3865</v>
      </c>
      <c r="M13" s="38">
        <v>1359</v>
      </c>
      <c r="N13" s="38">
        <f t="shared" si="2"/>
        <v>13077</v>
      </c>
      <c r="O13" s="84">
        <f t="shared" si="3"/>
        <v>0.5148627898736171</v>
      </c>
      <c r="P13" s="53">
        <f t="shared" si="4"/>
        <v>25399</v>
      </c>
      <c r="Q13" s="52">
        <v>20024</v>
      </c>
      <c r="R13" s="88">
        <f t="shared" si="9"/>
        <v>0.2684278865361567</v>
      </c>
      <c r="T13" s="23"/>
    </row>
    <row r="14" spans="1:20" ht="15.75" customHeight="1">
      <c r="A14" s="65" t="s">
        <v>51</v>
      </c>
      <c r="B14" s="37">
        <v>4361</v>
      </c>
      <c r="C14" s="53">
        <v>2058</v>
      </c>
      <c r="D14" s="38">
        <v>790</v>
      </c>
      <c r="E14" s="38">
        <v>3386</v>
      </c>
      <c r="F14" s="38">
        <v>1255</v>
      </c>
      <c r="G14" s="38">
        <f t="shared" si="0"/>
        <v>11850</v>
      </c>
      <c r="H14" s="60">
        <f t="shared" si="7"/>
        <v>0.4765543312153141</v>
      </c>
      <c r="I14" s="200">
        <v>5069</v>
      </c>
      <c r="J14" s="45">
        <v>2086</v>
      </c>
      <c r="K14" s="45">
        <v>667</v>
      </c>
      <c r="L14" s="45">
        <v>3829</v>
      </c>
      <c r="M14" s="45">
        <v>1365</v>
      </c>
      <c r="N14" s="38">
        <f t="shared" si="2"/>
        <v>13016</v>
      </c>
      <c r="O14" s="60">
        <f t="shared" si="3"/>
        <v>0.5234456687846859</v>
      </c>
      <c r="P14" s="53">
        <f t="shared" si="4"/>
        <v>24866</v>
      </c>
      <c r="Q14" s="52">
        <v>20501</v>
      </c>
      <c r="R14" s="47">
        <f t="shared" si="9"/>
        <v>0.21291644310033653</v>
      </c>
      <c r="T14" s="11"/>
    </row>
    <row r="15" spans="1:18" ht="15.75" customHeight="1">
      <c r="A15" s="65" t="s">
        <v>52</v>
      </c>
      <c r="B15" s="35">
        <v>4490</v>
      </c>
      <c r="C15" s="43">
        <v>2066</v>
      </c>
      <c r="D15" s="36">
        <v>873</v>
      </c>
      <c r="E15" s="36">
        <v>3488</v>
      </c>
      <c r="F15" s="36">
        <v>1260</v>
      </c>
      <c r="G15" s="38">
        <f t="shared" si="0"/>
        <v>12177</v>
      </c>
      <c r="H15" s="60">
        <f t="shared" si="7"/>
        <v>0.4887809577329105</v>
      </c>
      <c r="I15" s="43">
        <v>4779</v>
      </c>
      <c r="J15" s="36">
        <v>2102</v>
      </c>
      <c r="K15" s="36">
        <v>678</v>
      </c>
      <c r="L15" s="36">
        <v>3831</v>
      </c>
      <c r="M15" s="36">
        <v>1346</v>
      </c>
      <c r="N15" s="38">
        <f t="shared" si="2"/>
        <v>12736</v>
      </c>
      <c r="O15" s="60">
        <f t="shared" si="3"/>
        <v>0.5112190422670895</v>
      </c>
      <c r="P15" s="53">
        <f>+G15+N15</f>
        <v>24913</v>
      </c>
      <c r="Q15" s="50">
        <v>20171</v>
      </c>
      <c r="R15" s="47">
        <f t="shared" si="9"/>
        <v>0.2350899806653115</v>
      </c>
    </row>
    <row r="16" spans="1:18" ht="15.75" customHeight="1">
      <c r="A16" s="65" t="s">
        <v>53</v>
      </c>
      <c r="B16" s="35">
        <v>4591</v>
      </c>
      <c r="C16" s="43">
        <v>2068</v>
      </c>
      <c r="D16" s="36">
        <v>1007</v>
      </c>
      <c r="E16" s="36">
        <v>3493</v>
      </c>
      <c r="F16" s="36">
        <v>1217</v>
      </c>
      <c r="G16" s="38">
        <f t="shared" si="0"/>
        <v>12376</v>
      </c>
      <c r="H16" s="60">
        <f t="shared" si="7"/>
        <v>0.5390948294637801</v>
      </c>
      <c r="I16" s="43">
        <v>3974</v>
      </c>
      <c r="J16" s="36">
        <v>1687</v>
      </c>
      <c r="K16" s="36">
        <v>678</v>
      </c>
      <c r="L16" s="36">
        <v>3103</v>
      </c>
      <c r="M16" s="36">
        <v>1139</v>
      </c>
      <c r="N16" s="38">
        <f t="shared" si="2"/>
        <v>10581</v>
      </c>
      <c r="O16" s="60">
        <f t="shared" si="3"/>
        <v>0.4609051705362199</v>
      </c>
      <c r="P16" s="53">
        <f>+G16+N16</f>
        <v>22957</v>
      </c>
      <c r="Q16" s="52">
        <v>18540</v>
      </c>
      <c r="R16" s="47">
        <f t="shared" si="9"/>
        <v>0.2382416396979503</v>
      </c>
    </row>
    <row r="17" spans="1:18" ht="15.75" customHeight="1">
      <c r="A17" s="65" t="s">
        <v>54</v>
      </c>
      <c r="B17" s="35">
        <v>4607</v>
      </c>
      <c r="C17" s="43">
        <v>2450</v>
      </c>
      <c r="D17" s="36">
        <v>2738</v>
      </c>
      <c r="E17" s="36">
        <v>3612</v>
      </c>
      <c r="F17" s="36">
        <v>1807</v>
      </c>
      <c r="G17" s="38">
        <f t="shared" si="0"/>
        <v>15214</v>
      </c>
      <c r="H17" s="60">
        <f t="shared" si="7"/>
        <v>0.5176062327765114</v>
      </c>
      <c r="I17" s="43">
        <v>3757</v>
      </c>
      <c r="J17" s="36">
        <v>2005</v>
      </c>
      <c r="K17" s="36">
        <v>3230</v>
      </c>
      <c r="L17" s="36">
        <v>3048</v>
      </c>
      <c r="M17" s="36">
        <v>2139</v>
      </c>
      <c r="N17" s="38">
        <f t="shared" si="2"/>
        <v>14179</v>
      </c>
      <c r="O17" s="60">
        <f t="shared" si="3"/>
        <v>0.4823937672234886</v>
      </c>
      <c r="P17" s="53">
        <f>+G17+N17</f>
        <v>29393</v>
      </c>
      <c r="Q17" s="52">
        <v>24943</v>
      </c>
      <c r="R17" s="47">
        <f t="shared" si="9"/>
        <v>0.17840676742973982</v>
      </c>
    </row>
    <row r="18" spans="1:18" ht="15.75" customHeight="1" thickBot="1">
      <c r="A18" s="263" t="s">
        <v>55</v>
      </c>
      <c r="B18" s="22">
        <v>4930</v>
      </c>
      <c r="C18" s="44">
        <v>2639</v>
      </c>
      <c r="D18" s="21">
        <v>3164</v>
      </c>
      <c r="E18" s="21">
        <v>4049</v>
      </c>
      <c r="F18" s="21">
        <v>2401</v>
      </c>
      <c r="G18" s="45">
        <f>SUM(B18:F18)</f>
        <v>17183</v>
      </c>
      <c r="H18" s="395">
        <f>+G18/P18</f>
        <v>0.514861868520405</v>
      </c>
      <c r="I18" s="22">
        <v>3910</v>
      </c>
      <c r="J18" s="44">
        <v>2238</v>
      </c>
      <c r="K18" s="21">
        <v>3957</v>
      </c>
      <c r="L18" s="21">
        <v>3192</v>
      </c>
      <c r="M18" s="21">
        <v>2894</v>
      </c>
      <c r="N18" s="45">
        <f>SUM(I18:M18)</f>
        <v>16191</v>
      </c>
      <c r="O18" s="395">
        <f>+N18/P18</f>
        <v>0.4851381314795949</v>
      </c>
      <c r="P18" s="53">
        <f>+G18+N18</f>
        <v>33374</v>
      </c>
      <c r="Q18" s="45">
        <v>29034</v>
      </c>
      <c r="R18" s="83">
        <f t="shared" si="9"/>
        <v>0.14947992009368316</v>
      </c>
    </row>
    <row r="19" spans="1:21" ht="68.25" thickBot="1">
      <c r="A19" s="287" t="s">
        <v>72</v>
      </c>
      <c r="B19" s="312">
        <f>AVERAGE(B13:B18)</f>
        <v>4583.333333333333</v>
      </c>
      <c r="C19" s="313">
        <f>AVERAGE(C13:C18)</f>
        <v>2235.8333333333335</v>
      </c>
      <c r="D19" s="313">
        <f>AVERAGE(D13:D18)</f>
        <v>1569.6666666666667</v>
      </c>
      <c r="E19" s="313">
        <f>AVERAGE(E13:E18)</f>
        <v>3597.3333333333335</v>
      </c>
      <c r="F19" s="313">
        <f>AVERAGE(F13:F18)</f>
        <v>1534.1666666666667</v>
      </c>
      <c r="G19" s="313">
        <f>AVERAGE(G13:G18)</f>
        <v>13520.333333333334</v>
      </c>
      <c r="H19" s="318">
        <f>+G19/P19</f>
        <v>0.5041702402704752</v>
      </c>
      <c r="I19" s="312">
        <f>AVERAGE(I13:I18)</f>
        <v>4418.666666666667</v>
      </c>
      <c r="J19" s="313">
        <f>AVERAGE(J13:J18)</f>
        <v>2043.8333333333333</v>
      </c>
      <c r="K19" s="313">
        <f>AVERAGE(K13:K18)</f>
        <v>1649.1666666666667</v>
      </c>
      <c r="L19" s="313">
        <f>AVERAGE(L13:L18)</f>
        <v>3478</v>
      </c>
      <c r="M19" s="313">
        <f>AVERAGE(M13:M18)</f>
        <v>1707</v>
      </c>
      <c r="N19" s="313">
        <f>AVERAGE(N13:N18)</f>
        <v>13296.666666666666</v>
      </c>
      <c r="O19" s="318">
        <f>+N19/P19</f>
        <v>0.49582975972952475</v>
      </c>
      <c r="P19" s="312">
        <f>AVERAGE(P13:P18)</f>
        <v>26817</v>
      </c>
      <c r="Q19" s="320">
        <f>AVERAGE(Q13:Q18)</f>
        <v>22202.166666666668</v>
      </c>
      <c r="R19" s="397">
        <f t="shared" si="9"/>
        <v>0.2078550892180191</v>
      </c>
      <c r="S19" s="141"/>
      <c r="T19" s="141"/>
      <c r="U19" s="141"/>
    </row>
    <row r="20" spans="1:19" ht="68.25" thickBot="1">
      <c r="A20" s="288" t="s">
        <v>73</v>
      </c>
      <c r="B20" s="78">
        <f>AVERAGE(B12,B19)</f>
        <v>4583</v>
      </c>
      <c r="C20" s="93">
        <f>AVERAGE(C12,C19)</f>
        <v>2380.25</v>
      </c>
      <c r="D20" s="93">
        <f>AVERAGE(D12,D19)</f>
        <v>1829</v>
      </c>
      <c r="E20" s="93">
        <f>AVERAGE(E12,E19)</f>
        <v>3785.416666666667</v>
      </c>
      <c r="F20" s="93">
        <f>AVERAGE(F12,F19)</f>
        <v>1782.25</v>
      </c>
      <c r="G20" s="93">
        <f>AVERAGE(G12,G19)</f>
        <v>14359.916666666668</v>
      </c>
      <c r="H20" s="318">
        <f>+G20/P20</f>
        <v>0.5162760319139057</v>
      </c>
      <c r="I20" s="78">
        <f>AVERAGE(I12,I19)</f>
        <v>4123</v>
      </c>
      <c r="J20" s="93">
        <f>AVERAGE(J12,J19)</f>
        <v>2053.0833333333335</v>
      </c>
      <c r="K20" s="93">
        <f>AVERAGE(K12,K19)</f>
        <v>2139.75</v>
      </c>
      <c r="L20" s="93">
        <f>AVERAGE(L12,L19)</f>
        <v>3274.666666666667</v>
      </c>
      <c r="M20" s="93">
        <f>AVERAGE(M12,M19)</f>
        <v>1864</v>
      </c>
      <c r="N20" s="93">
        <f>AVERAGE(N12,N19)</f>
        <v>13454.5</v>
      </c>
      <c r="O20" s="318">
        <f>+N20/P20</f>
        <v>0.48372396808609447</v>
      </c>
      <c r="P20" s="78">
        <f>AVERAGE(P12,P19)</f>
        <v>27814.416666666664</v>
      </c>
      <c r="Q20" s="396">
        <f>AVERAGE(Q12,Q19)</f>
        <v>22569.083333333336</v>
      </c>
      <c r="R20" s="316">
        <f t="shared" si="9"/>
        <v>0.23241233398195882</v>
      </c>
      <c r="S20" s="30"/>
    </row>
    <row r="21" spans="1:18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1"/>
      <c r="B23" s="5"/>
      <c r="C23" s="3"/>
      <c r="D23" s="2"/>
      <c r="E23" s="2"/>
      <c r="F23" s="1"/>
      <c r="G23" s="1"/>
      <c r="H23" s="1"/>
      <c r="I23" s="1"/>
      <c r="J23" s="1"/>
      <c r="K23" s="1"/>
      <c r="L23" s="4"/>
      <c r="M23" s="4"/>
      <c r="N23" s="333" t="s">
        <v>34</v>
      </c>
      <c r="O23" s="333"/>
      <c r="P23" s="333"/>
      <c r="Q23" s="333"/>
      <c r="R23" s="333"/>
    </row>
    <row r="24" spans="1:18" ht="12.75">
      <c r="A24" s="311">
        <v>41317</v>
      </c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333" t="s">
        <v>35</v>
      </c>
      <c r="O24" s="333"/>
      <c r="P24" s="333"/>
      <c r="Q24" s="333"/>
      <c r="R24" s="333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 t="s">
        <v>1</v>
      </c>
      <c r="N27" s="32"/>
      <c r="O27" s="32"/>
      <c r="P27" s="32"/>
      <c r="Q27" s="29"/>
      <c r="R27" s="29"/>
      <c r="S27" s="29"/>
    </row>
    <row r="28" spans="1:19" ht="12.75" customHeight="1">
      <c r="A28" s="2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2"/>
      <c r="O28" s="32"/>
      <c r="P28" s="32"/>
      <c r="Q28" s="29"/>
      <c r="R28" s="29"/>
      <c r="S28" s="29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4:18" ht="12.75">
      <c r="N34" s="1"/>
      <c r="O34" s="1"/>
      <c r="P34" s="1"/>
      <c r="Q34" s="1"/>
      <c r="R34" s="1"/>
    </row>
  </sheetData>
  <sheetProtection/>
  <mergeCells count="9">
    <mergeCell ref="A4:A5"/>
    <mergeCell ref="N23:R23"/>
    <mergeCell ref="N24:R24"/>
    <mergeCell ref="B4:H4"/>
    <mergeCell ref="I4:O4"/>
    <mergeCell ref="P1:R1"/>
    <mergeCell ref="P4:P5"/>
    <mergeCell ref="Q4:Q5"/>
    <mergeCell ref="R4:R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14.8515625" style="0" customWidth="1"/>
    <col min="4" max="4" width="11.140625" style="0" bestFit="1" customWidth="1"/>
    <col min="9" max="9" width="8.8515625" style="0" customWidth="1"/>
    <col min="10" max="10" width="11.140625" style="0" bestFit="1" customWidth="1"/>
    <col min="13" max="13" width="8.57421875" style="0" customWidth="1"/>
    <col min="14" max="14" width="10.7109375" style="0" customWidth="1"/>
  </cols>
  <sheetData>
    <row r="1" spans="12:14" ht="12.75">
      <c r="L1" s="337"/>
      <c r="M1" s="337"/>
      <c r="N1" s="337"/>
    </row>
    <row r="2" spans="1:15" ht="12.75">
      <c r="A2" s="333" t="s">
        <v>89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66"/>
    </row>
    <row r="3" spans="1:14" ht="13.5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331" t="s">
        <v>39</v>
      </c>
      <c r="B4" s="348">
        <v>2011</v>
      </c>
      <c r="C4" s="349"/>
      <c r="D4" s="349"/>
      <c r="E4" s="349"/>
      <c r="F4" s="349"/>
      <c r="G4" s="350"/>
      <c r="H4" s="349">
        <v>2012</v>
      </c>
      <c r="I4" s="349"/>
      <c r="J4" s="349"/>
      <c r="K4" s="349"/>
      <c r="L4" s="349"/>
      <c r="M4" s="350"/>
      <c r="N4" s="346" t="s">
        <v>88</v>
      </c>
    </row>
    <row r="5" spans="1:14" ht="15.75" customHeight="1" thickBot="1">
      <c r="A5" s="332"/>
      <c r="B5" s="302" t="s">
        <v>83</v>
      </c>
      <c r="C5" s="303" t="s">
        <v>84</v>
      </c>
      <c r="D5" s="304" t="s">
        <v>85</v>
      </c>
      <c r="E5" s="303" t="s">
        <v>86</v>
      </c>
      <c r="F5" s="303" t="s">
        <v>87</v>
      </c>
      <c r="G5" s="305" t="s">
        <v>26</v>
      </c>
      <c r="H5" s="302" t="s">
        <v>83</v>
      </c>
      <c r="I5" s="303" t="s">
        <v>84</v>
      </c>
      <c r="J5" s="304" t="s">
        <v>85</v>
      </c>
      <c r="K5" s="303" t="s">
        <v>86</v>
      </c>
      <c r="L5" s="303" t="s">
        <v>87</v>
      </c>
      <c r="M5" s="305" t="s">
        <v>26</v>
      </c>
      <c r="N5" s="347"/>
    </row>
    <row r="6" spans="1:14" ht="15.75" customHeight="1">
      <c r="A6" s="64" t="s">
        <v>40</v>
      </c>
      <c r="B6" s="298">
        <v>6149</v>
      </c>
      <c r="C6" s="276">
        <v>3883</v>
      </c>
      <c r="D6" s="276">
        <v>6156</v>
      </c>
      <c r="E6" s="276">
        <v>5733</v>
      </c>
      <c r="F6" s="48">
        <v>4743</v>
      </c>
      <c r="G6" s="278">
        <f aca="true" t="shared" si="0" ref="G6:G11">SUM(B6:F6)</f>
        <v>26664</v>
      </c>
      <c r="H6" s="28">
        <f>'appl. by district,sex, month'!B6+'appl. by district,sex, month'!I6</f>
        <v>8236</v>
      </c>
      <c r="I6" s="13">
        <f>'appl. by district,sex, month'!C6+'appl. by district,sex, month'!J6</f>
        <v>5015</v>
      </c>
      <c r="J6" s="13">
        <f>'appl. by district,sex, month'!D6+'appl. by district,sex, month'!K6</f>
        <v>6751</v>
      </c>
      <c r="K6" s="13">
        <f>'appl. by district,sex, month'!E6+'appl. by district,sex, month'!L6</f>
        <v>7078</v>
      </c>
      <c r="L6" s="13">
        <f>'appl. by district,sex, month'!F6+'appl. by district,sex, month'!M6</f>
        <v>5201</v>
      </c>
      <c r="M6" s="89">
        <f aca="true" t="shared" si="1" ref="M6:M11">SUM(H6:L6)</f>
        <v>32281</v>
      </c>
      <c r="N6" s="307">
        <f aca="true" t="shared" si="2" ref="N6:N13">+(M6/G6)-1</f>
        <v>0.2106585658565856</v>
      </c>
    </row>
    <row r="7" spans="1:14" ht="15.75" customHeight="1">
      <c r="A7" s="65" t="s">
        <v>41</v>
      </c>
      <c r="B7" s="16">
        <v>5972</v>
      </c>
      <c r="C7" s="17">
        <v>3857</v>
      </c>
      <c r="D7" s="17">
        <v>6179</v>
      </c>
      <c r="E7" s="17">
        <v>5698</v>
      </c>
      <c r="F7" s="49">
        <v>4800</v>
      </c>
      <c r="G7" s="237">
        <f t="shared" si="0"/>
        <v>26506</v>
      </c>
      <c r="H7" s="28">
        <f>'appl. by district,sex, month'!B7+'appl. by district,sex, month'!I7</f>
        <v>8037</v>
      </c>
      <c r="I7" s="13">
        <f>'appl. by district,sex, month'!C7+'appl. by district,sex, month'!J7</f>
        <v>4934</v>
      </c>
      <c r="J7" s="13">
        <f>'appl. by district,sex, month'!D7+'appl. by district,sex, month'!K7</f>
        <v>6807</v>
      </c>
      <c r="K7" s="13">
        <f>'appl. by district,sex, month'!E7+'appl. by district,sex, month'!L7</f>
        <v>7224</v>
      </c>
      <c r="L7" s="13">
        <f>'appl. by district,sex, month'!F7+'appl. by district,sex, month'!M7</f>
        <v>5289</v>
      </c>
      <c r="M7" s="89">
        <f t="shared" si="1"/>
        <v>32291</v>
      </c>
      <c r="N7" s="308">
        <f t="shared" si="2"/>
        <v>0.21825247113861002</v>
      </c>
    </row>
    <row r="8" spans="1:19" ht="15.75" customHeight="1">
      <c r="A8" s="65" t="s">
        <v>42</v>
      </c>
      <c r="B8" s="16">
        <v>5982</v>
      </c>
      <c r="C8" s="17">
        <v>3667</v>
      </c>
      <c r="D8" s="17">
        <v>5868</v>
      </c>
      <c r="E8" s="17">
        <v>5668</v>
      </c>
      <c r="F8" s="49">
        <v>4205</v>
      </c>
      <c r="G8" s="237">
        <f t="shared" si="0"/>
        <v>25390</v>
      </c>
      <c r="H8" s="28">
        <f>'appl. by district,sex, month'!B8+'appl. by district,sex, month'!I8</f>
        <v>8321</v>
      </c>
      <c r="I8" s="13">
        <f>'appl. by district,sex, month'!C8+'appl. by district,sex, month'!J8</f>
        <v>4792</v>
      </c>
      <c r="J8" s="13">
        <f>'appl. by district,sex, month'!D8+'appl. by district,sex, month'!K8</f>
        <v>6711</v>
      </c>
      <c r="K8" s="13">
        <f>'appl. by district,sex, month'!E8+'appl. by district,sex, month'!L8</f>
        <v>7227</v>
      </c>
      <c r="L8" s="13">
        <f>'appl. by district,sex, month'!F8+'appl. by district,sex, month'!M8</f>
        <v>4745</v>
      </c>
      <c r="M8" s="89">
        <f t="shared" si="1"/>
        <v>31796</v>
      </c>
      <c r="N8" s="308">
        <f t="shared" si="2"/>
        <v>0.25230405671524214</v>
      </c>
      <c r="S8" s="74"/>
    </row>
    <row r="9" spans="1:19" ht="15.75" customHeight="1">
      <c r="A9" s="65" t="s">
        <v>43</v>
      </c>
      <c r="B9" s="16">
        <v>6057</v>
      </c>
      <c r="C9" s="17">
        <v>3372</v>
      </c>
      <c r="D9" s="17">
        <v>3156</v>
      </c>
      <c r="E9" s="17">
        <v>5510</v>
      </c>
      <c r="F9" s="49">
        <v>3058</v>
      </c>
      <c r="G9" s="237">
        <f t="shared" si="0"/>
        <v>21153</v>
      </c>
      <c r="H9" s="28">
        <f>'appl. by district,sex, month'!B9+'appl. by district,sex, month'!I9</f>
        <v>8618</v>
      </c>
      <c r="I9" s="13">
        <f>'appl. by district,sex, month'!C9+'appl. by district,sex, month'!J9</f>
        <v>4596</v>
      </c>
      <c r="J9" s="13">
        <f>'appl. by district,sex, month'!D9+'appl. by district,sex, month'!K9</f>
        <v>4207</v>
      </c>
      <c r="K9" s="13">
        <f>'appl. by district,sex, month'!E9+'appl. by district,sex, month'!L9</f>
        <v>6924</v>
      </c>
      <c r="L9" s="13">
        <f>'appl. by district,sex, month'!F9+'appl. by district,sex, month'!M9</f>
        <v>3556</v>
      </c>
      <c r="M9" s="89">
        <f t="shared" si="1"/>
        <v>27901</v>
      </c>
      <c r="N9" s="308">
        <f t="shared" si="2"/>
        <v>0.31900912400132375</v>
      </c>
      <c r="S9" s="74"/>
    </row>
    <row r="10" spans="1:19" ht="15.75" customHeight="1">
      <c r="A10" s="65" t="s">
        <v>44</v>
      </c>
      <c r="B10" s="16">
        <v>6120</v>
      </c>
      <c r="C10" s="17">
        <v>3051</v>
      </c>
      <c r="D10" s="17">
        <v>1565</v>
      </c>
      <c r="E10" s="17">
        <v>5345</v>
      </c>
      <c r="F10" s="17">
        <v>2546</v>
      </c>
      <c r="G10" s="14">
        <f t="shared" si="0"/>
        <v>18627</v>
      </c>
      <c r="H10" s="28">
        <f>'appl. by district,sex, month'!B10+'appl. by district,sex, month'!I10</f>
        <v>8371</v>
      </c>
      <c r="I10" s="13">
        <f>'appl. by district,sex, month'!C10+'appl. by district,sex, month'!J10</f>
        <v>4088</v>
      </c>
      <c r="J10" s="13">
        <f>'appl. by district,sex, month'!D10+'appl. by district,sex, month'!K10</f>
        <v>2301</v>
      </c>
      <c r="K10" s="13">
        <f>'appl. by district,sex, month'!E10+'appl. by district,sex, month'!L10</f>
        <v>6837</v>
      </c>
      <c r="L10" s="13">
        <f>'appl. by district,sex, month'!F10+'appl. by district,sex, month'!M10</f>
        <v>2915</v>
      </c>
      <c r="M10" s="89">
        <f t="shared" si="1"/>
        <v>24512</v>
      </c>
      <c r="N10" s="308">
        <f t="shared" si="2"/>
        <v>0.31593922800236207</v>
      </c>
      <c r="S10" s="74"/>
    </row>
    <row r="11" spans="1:19" ht="15.75" customHeight="1" thickBot="1">
      <c r="A11" s="263" t="s">
        <v>45</v>
      </c>
      <c r="B11" s="295">
        <v>6702</v>
      </c>
      <c r="C11" s="296">
        <v>3221</v>
      </c>
      <c r="D11" s="296">
        <v>1164</v>
      </c>
      <c r="E11" s="296">
        <v>5746</v>
      </c>
      <c r="F11" s="296">
        <v>2443</v>
      </c>
      <c r="G11" s="301">
        <f t="shared" si="0"/>
        <v>19276</v>
      </c>
      <c r="H11" s="48">
        <f>'appl. by district,sex, month'!B11+'appl. by district,sex, month'!I11</f>
        <v>8877</v>
      </c>
      <c r="I11" s="276">
        <f>'appl. by district,sex, month'!C11+'appl. by district,sex, month'!J11</f>
        <v>4097</v>
      </c>
      <c r="J11" s="276">
        <f>'appl. by district,sex, month'!D11+'appl. by district,sex, month'!K11</f>
        <v>1535</v>
      </c>
      <c r="K11" s="276">
        <f>'appl. by district,sex, month'!E11+'appl. by district,sex, month'!L11</f>
        <v>6979</v>
      </c>
      <c r="L11" s="276">
        <f>'appl. by district,sex, month'!F11+'appl. by district,sex, month'!M11</f>
        <v>2602</v>
      </c>
      <c r="M11" s="306">
        <f t="shared" si="1"/>
        <v>24090</v>
      </c>
      <c r="N11" s="309">
        <f t="shared" si="2"/>
        <v>0.24974061008507986</v>
      </c>
      <c r="S11" s="74"/>
    </row>
    <row r="12" spans="1:19" ht="45.75" thickBot="1">
      <c r="A12" s="286" t="s">
        <v>71</v>
      </c>
      <c r="B12" s="299">
        <f aca="true" t="shared" si="3" ref="B12:M12">AVERAGE(B6:B11)</f>
        <v>6163.666666666667</v>
      </c>
      <c r="C12" s="282">
        <f t="shared" si="3"/>
        <v>3508.5</v>
      </c>
      <c r="D12" s="282">
        <f t="shared" si="3"/>
        <v>4014.6666666666665</v>
      </c>
      <c r="E12" s="282">
        <f t="shared" si="3"/>
        <v>5616.666666666667</v>
      </c>
      <c r="F12" s="282">
        <f t="shared" si="3"/>
        <v>3632.5</v>
      </c>
      <c r="G12" s="283">
        <f t="shared" si="3"/>
        <v>22936</v>
      </c>
      <c r="H12" s="282">
        <f t="shared" si="3"/>
        <v>8410</v>
      </c>
      <c r="I12" s="282">
        <f t="shared" si="3"/>
        <v>4587</v>
      </c>
      <c r="J12" s="282">
        <f t="shared" si="3"/>
        <v>4718.666666666667</v>
      </c>
      <c r="K12" s="282">
        <f t="shared" si="3"/>
        <v>7044.833333333333</v>
      </c>
      <c r="L12" s="282">
        <f t="shared" si="3"/>
        <v>4051.3333333333335</v>
      </c>
      <c r="M12" s="279">
        <f t="shared" si="3"/>
        <v>28811.833333333332</v>
      </c>
      <c r="N12" s="310">
        <f>+(M12/G12)-1</f>
        <v>0.25618387396814324</v>
      </c>
      <c r="S12" s="74"/>
    </row>
    <row r="13" spans="1:14" ht="15.75" customHeight="1">
      <c r="A13" s="252" t="s">
        <v>50</v>
      </c>
      <c r="B13" s="16">
        <v>7206</v>
      </c>
      <c r="C13" s="17">
        <v>3421</v>
      </c>
      <c r="D13" s="17">
        <v>1142</v>
      </c>
      <c r="E13" s="17">
        <v>5867</v>
      </c>
      <c r="F13" s="17">
        <v>2388</v>
      </c>
      <c r="G13" s="237">
        <f aca="true" t="shared" si="4" ref="G13:G18">SUM(B13:F13)</f>
        <v>20024</v>
      </c>
      <c r="H13" s="28">
        <f>'appl. by district,sex, month'!B13+'appl. by district,sex, month'!I13</f>
        <v>9544</v>
      </c>
      <c r="I13" s="13">
        <f>'appl. by district,sex, month'!C13+'appl. by district,sex, month'!J13</f>
        <v>4279</v>
      </c>
      <c r="J13" s="13">
        <f>'appl. by district,sex, month'!D13+'appl. by district,sex, month'!K13</f>
        <v>1531</v>
      </c>
      <c r="K13" s="13">
        <f>'appl. by district,sex, month'!E13+'appl. by district,sex, month'!L13</f>
        <v>7421</v>
      </c>
      <c r="L13" s="13">
        <f>'appl. by district,sex, month'!F13+'appl. by district,sex, month'!M13</f>
        <v>2624</v>
      </c>
      <c r="M13" s="89">
        <f>SUM(H13:L13)</f>
        <v>25399</v>
      </c>
      <c r="N13" s="308">
        <f t="shared" si="2"/>
        <v>0.2684278865361567</v>
      </c>
    </row>
    <row r="14" spans="1:14" ht="15.75" customHeight="1">
      <c r="A14" s="65" t="s">
        <v>51</v>
      </c>
      <c r="B14" s="16">
        <v>7405</v>
      </c>
      <c r="C14" s="13">
        <v>3451</v>
      </c>
      <c r="D14" s="13">
        <v>1177</v>
      </c>
      <c r="E14" s="17">
        <v>6109</v>
      </c>
      <c r="F14" s="17">
        <v>2359</v>
      </c>
      <c r="G14" s="237">
        <f t="shared" si="4"/>
        <v>20501</v>
      </c>
      <c r="H14" s="28">
        <f>'appl. by district,sex, month'!B14+'appl. by district,sex, month'!I14</f>
        <v>9430</v>
      </c>
      <c r="I14" s="13">
        <f>'appl. by district,sex, month'!C14+'appl. by district,sex, month'!J14</f>
        <v>4144</v>
      </c>
      <c r="J14" s="13">
        <f>'appl. by district,sex, month'!D14+'appl. by district,sex, month'!K14</f>
        <v>1457</v>
      </c>
      <c r="K14" s="13">
        <f>'appl. by district,sex, month'!E14+'appl. by district,sex, month'!L14</f>
        <v>7215</v>
      </c>
      <c r="L14" s="13">
        <f>'appl. by district,sex, month'!F14+'appl. by district,sex, month'!M14</f>
        <v>2620</v>
      </c>
      <c r="M14" s="89">
        <f>SUM(H14:L14)</f>
        <v>24866</v>
      </c>
      <c r="N14" s="308">
        <f>+(M14/G14)-1</f>
        <v>0.21291644310033653</v>
      </c>
    </row>
    <row r="15" spans="1:14" ht="15.75" customHeight="1">
      <c r="A15" s="65" t="s">
        <v>52</v>
      </c>
      <c r="B15" s="16">
        <v>7053</v>
      </c>
      <c r="C15" s="17">
        <v>3431</v>
      </c>
      <c r="D15" s="17">
        <v>1193</v>
      </c>
      <c r="E15" s="17">
        <v>6140</v>
      </c>
      <c r="F15" s="17">
        <v>2354</v>
      </c>
      <c r="G15" s="237">
        <f t="shared" si="4"/>
        <v>20171</v>
      </c>
      <c r="H15" s="28">
        <f>'appl. by district,sex, month'!B15+'appl. by district,sex, month'!I15</f>
        <v>9269</v>
      </c>
      <c r="I15" s="13">
        <f>'appl. by district,sex, month'!C15+'appl. by district,sex, month'!J15</f>
        <v>4168</v>
      </c>
      <c r="J15" s="13">
        <f>'appl. by district,sex, month'!D15+'appl. by district,sex, month'!K15</f>
        <v>1551</v>
      </c>
      <c r="K15" s="13">
        <f>'appl. by district,sex, month'!E15+'appl. by district,sex, month'!L15</f>
        <v>7319</v>
      </c>
      <c r="L15" s="13">
        <f>'appl. by district,sex, month'!F15+'appl. by district,sex, month'!M15</f>
        <v>2606</v>
      </c>
      <c r="M15" s="89">
        <f>SUM(H15:L15)</f>
        <v>24913</v>
      </c>
      <c r="N15" s="308">
        <f>+(M15/G15)-1</f>
        <v>0.2350899806653115</v>
      </c>
    </row>
    <row r="16" spans="1:14" ht="15.75" customHeight="1">
      <c r="A16" s="65" t="s">
        <v>53</v>
      </c>
      <c r="B16" s="16">
        <v>6429</v>
      </c>
      <c r="C16" s="17">
        <v>3162</v>
      </c>
      <c r="D16" s="17">
        <v>1234</v>
      </c>
      <c r="E16" s="17">
        <v>5493</v>
      </c>
      <c r="F16" s="17">
        <v>2222</v>
      </c>
      <c r="G16" s="237">
        <f t="shared" si="4"/>
        <v>18540</v>
      </c>
      <c r="H16" s="28">
        <f>'appl. by district,sex, month'!B16+'appl. by district,sex, month'!I16</f>
        <v>8565</v>
      </c>
      <c r="I16" s="13">
        <f>'appl. by district,sex, month'!C16+'appl. by district,sex, month'!J16</f>
        <v>3755</v>
      </c>
      <c r="J16" s="13">
        <f>'appl. by district,sex, month'!D16+'appl. by district,sex, month'!K16</f>
        <v>1685</v>
      </c>
      <c r="K16" s="13">
        <f>'appl. by district,sex, month'!E16+'appl. by district,sex, month'!L16</f>
        <v>6596</v>
      </c>
      <c r="L16" s="13">
        <f>'appl. by district,sex, month'!F16+'appl. by district,sex, month'!M16</f>
        <v>2356</v>
      </c>
      <c r="M16" s="89">
        <f>SUM(H16:L16)</f>
        <v>22957</v>
      </c>
      <c r="N16" s="308">
        <f>+(M16/G16)-1</f>
        <v>0.2382416396979503</v>
      </c>
    </row>
    <row r="17" spans="1:14" ht="15.75" customHeight="1">
      <c r="A17" s="65" t="s">
        <v>54</v>
      </c>
      <c r="B17" s="16">
        <v>6666</v>
      </c>
      <c r="C17" s="17">
        <v>3912</v>
      </c>
      <c r="D17" s="17">
        <v>5014</v>
      </c>
      <c r="E17" s="17">
        <v>5784</v>
      </c>
      <c r="F17" s="17">
        <v>3567</v>
      </c>
      <c r="G17" s="237">
        <f t="shared" si="4"/>
        <v>24943</v>
      </c>
      <c r="H17" s="28">
        <f>'appl. by district,sex, month'!B17+'appl. by district,sex, month'!I17</f>
        <v>8364</v>
      </c>
      <c r="I17" s="13">
        <f>'appl. by district,sex, month'!C17+'appl. by district,sex, month'!J17</f>
        <v>4455</v>
      </c>
      <c r="J17" s="13">
        <f>'appl. by district,sex, month'!D17+'appl. by district,sex, month'!K17</f>
        <v>5968</v>
      </c>
      <c r="K17" s="13">
        <f>'appl. by district,sex, month'!E17+'appl. by district,sex, month'!L17</f>
        <v>6660</v>
      </c>
      <c r="L17" s="13">
        <f>'appl. by district,sex, month'!F17+'appl. by district,sex, month'!M17</f>
        <v>3946</v>
      </c>
      <c r="M17" s="89">
        <f>SUM(H17:L17)</f>
        <v>29393</v>
      </c>
      <c r="N17" s="308">
        <f>+(M17/G17)-1</f>
        <v>0.17840676742973982</v>
      </c>
    </row>
    <row r="18" spans="1:14" ht="15.75" customHeight="1" thickBot="1">
      <c r="A18" s="263" t="s">
        <v>55</v>
      </c>
      <c r="B18" s="295">
        <v>7371</v>
      </c>
      <c r="C18" s="296">
        <v>4439</v>
      </c>
      <c r="D18" s="296">
        <v>6270</v>
      </c>
      <c r="E18" s="296">
        <v>6376</v>
      </c>
      <c r="F18" s="296">
        <v>4578</v>
      </c>
      <c r="G18" s="297">
        <f t="shared" si="4"/>
        <v>29034</v>
      </c>
      <c r="H18" s="398">
        <v>8840</v>
      </c>
      <c r="I18" s="399">
        <v>4877</v>
      </c>
      <c r="J18" s="399">
        <v>7121</v>
      </c>
      <c r="K18" s="399">
        <v>7241</v>
      </c>
      <c r="L18" s="399">
        <v>5295</v>
      </c>
      <c r="M18" s="89">
        <f>SUM(H18:L18)</f>
        <v>33374</v>
      </c>
      <c r="N18" s="309">
        <f>+(M18/G18)-1</f>
        <v>0.14947992009368316</v>
      </c>
    </row>
    <row r="19" spans="1:14" ht="45.75" thickBot="1">
      <c r="A19" s="287" t="s">
        <v>72</v>
      </c>
      <c r="B19" s="299">
        <f aca="true" t="shared" si="5" ref="B19:M19">AVERAGE(B13:B18)</f>
        <v>7021.666666666667</v>
      </c>
      <c r="C19" s="282">
        <f t="shared" si="5"/>
        <v>3636</v>
      </c>
      <c r="D19" s="282">
        <f t="shared" si="5"/>
        <v>2671.6666666666665</v>
      </c>
      <c r="E19" s="282">
        <f t="shared" si="5"/>
        <v>5961.5</v>
      </c>
      <c r="F19" s="282">
        <f t="shared" si="5"/>
        <v>2911.3333333333335</v>
      </c>
      <c r="G19" s="281">
        <f t="shared" si="5"/>
        <v>22202.166666666668</v>
      </c>
      <c r="H19" s="299">
        <f t="shared" si="5"/>
        <v>9002</v>
      </c>
      <c r="I19" s="300">
        <f t="shared" si="5"/>
        <v>4279.666666666667</v>
      </c>
      <c r="J19" s="300">
        <f t="shared" si="5"/>
        <v>3218.8333333333335</v>
      </c>
      <c r="K19" s="300">
        <f t="shared" si="5"/>
        <v>7075.333333333333</v>
      </c>
      <c r="L19" s="300">
        <f t="shared" si="5"/>
        <v>3241.1666666666665</v>
      </c>
      <c r="M19" s="401">
        <f t="shared" si="5"/>
        <v>26817</v>
      </c>
      <c r="N19" s="310">
        <f>+(M19/G19)-1</f>
        <v>0.2078550892180191</v>
      </c>
    </row>
    <row r="20" spans="1:14" ht="45.75" thickBot="1">
      <c r="A20" s="288" t="s">
        <v>73</v>
      </c>
      <c r="B20" s="199">
        <f aca="true" t="shared" si="6" ref="B20:M20">AVERAGE(B12,B19)</f>
        <v>6592.666666666667</v>
      </c>
      <c r="C20" s="199">
        <f t="shared" si="6"/>
        <v>3572.25</v>
      </c>
      <c r="D20" s="199">
        <f t="shared" si="6"/>
        <v>3343.1666666666665</v>
      </c>
      <c r="E20" s="199">
        <f t="shared" si="6"/>
        <v>5789.083333333334</v>
      </c>
      <c r="F20" s="199">
        <f t="shared" si="6"/>
        <v>3271.916666666667</v>
      </c>
      <c r="G20" s="400">
        <f t="shared" si="6"/>
        <v>22569.083333333336</v>
      </c>
      <c r="H20" s="402">
        <f t="shared" si="6"/>
        <v>8706</v>
      </c>
      <c r="I20" s="403">
        <f t="shared" si="6"/>
        <v>4433.333333333334</v>
      </c>
      <c r="J20" s="403">
        <f t="shared" si="6"/>
        <v>3968.75</v>
      </c>
      <c r="K20" s="403">
        <f t="shared" si="6"/>
        <v>7060.083333333333</v>
      </c>
      <c r="L20" s="403">
        <f t="shared" si="6"/>
        <v>3646.25</v>
      </c>
      <c r="M20" s="404">
        <f t="shared" si="6"/>
        <v>27814.416666666664</v>
      </c>
      <c r="N20" s="310">
        <f>+(M20/G20)-1</f>
        <v>0.23241233398195882</v>
      </c>
    </row>
    <row r="21" spans="1:14" ht="12.75">
      <c r="A21" s="9"/>
      <c r="B21" s="9"/>
      <c r="C21" s="10"/>
      <c r="D21" s="9"/>
      <c r="E21" s="9"/>
      <c r="F21" s="9"/>
      <c r="G21" s="9"/>
      <c r="H21" s="9"/>
      <c r="I21" s="9"/>
      <c r="J21" s="1"/>
      <c r="K21" s="1"/>
      <c r="L21" s="1"/>
      <c r="M21" s="1"/>
      <c r="N21" s="1"/>
    </row>
    <row r="22" spans="1:14" ht="12.75">
      <c r="A22" s="1"/>
      <c r="B22" s="10"/>
      <c r="C22" s="9"/>
      <c r="D22" s="9"/>
      <c r="E22" s="9"/>
      <c r="F22" s="9"/>
      <c r="G22" s="9"/>
      <c r="H22" s="9"/>
      <c r="I22" s="9"/>
      <c r="J22" s="1"/>
      <c r="K22" s="344" t="s">
        <v>34</v>
      </c>
      <c r="L22" s="344"/>
      <c r="M22" s="344"/>
      <c r="N22" s="344"/>
    </row>
    <row r="23" spans="1:14" ht="12.75">
      <c r="A23" s="330">
        <v>41317</v>
      </c>
      <c r="B23" s="10"/>
      <c r="C23" s="19"/>
      <c r="D23" s="9"/>
      <c r="E23" s="9"/>
      <c r="F23" s="9"/>
      <c r="G23" s="9"/>
      <c r="H23" s="9"/>
      <c r="I23" s="9"/>
      <c r="J23" s="1"/>
      <c r="K23" s="345" t="s">
        <v>35</v>
      </c>
      <c r="L23" s="345"/>
      <c r="M23" s="345"/>
      <c r="N23" s="345"/>
    </row>
    <row r="24" spans="1:14" ht="12.75">
      <c r="A24" s="4"/>
      <c r="B24" s="10"/>
      <c r="C24" s="9"/>
      <c r="D24" s="9"/>
      <c r="E24" s="9"/>
      <c r="F24" s="9"/>
      <c r="G24" s="9"/>
      <c r="H24" s="9"/>
      <c r="I24" s="9"/>
      <c r="J24" s="1"/>
      <c r="K24" s="30"/>
      <c r="L24" s="4"/>
      <c r="M24" s="1"/>
      <c r="N24" s="1"/>
    </row>
    <row r="25" spans="1:14" ht="12.75">
      <c r="A25" s="27"/>
      <c r="B25" s="10"/>
      <c r="C25" s="9"/>
      <c r="D25" s="9"/>
      <c r="E25" s="9"/>
      <c r="F25" s="9"/>
      <c r="G25" s="9"/>
      <c r="H25" s="9"/>
      <c r="I25" s="20"/>
      <c r="J25" s="31"/>
      <c r="K25" s="30"/>
      <c r="L25" s="4"/>
      <c r="M25" s="4"/>
      <c r="N25" s="1"/>
    </row>
    <row r="26" ht="12.75">
      <c r="B26" t="s">
        <v>2</v>
      </c>
    </row>
  </sheetData>
  <sheetProtection/>
  <mergeCells count="8">
    <mergeCell ref="K22:N22"/>
    <mergeCell ref="K23:N23"/>
    <mergeCell ref="A4:A5"/>
    <mergeCell ref="N4:N5"/>
    <mergeCell ref="L1:N1"/>
    <mergeCell ref="A2:N2"/>
    <mergeCell ref="B4:G4"/>
    <mergeCell ref="H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18.28125" style="0" customWidth="1"/>
    <col min="2" max="2" width="8.8515625" style="0" customWidth="1"/>
    <col min="3" max="3" width="12.7109375" style="0" bestFit="1" customWidth="1"/>
    <col min="4" max="4" width="10.7109375" style="0" customWidth="1"/>
    <col min="5" max="5" width="12.7109375" style="0" bestFit="1" customWidth="1"/>
    <col min="6" max="6" width="7.7109375" style="0" customWidth="1"/>
    <col min="7" max="7" width="8.00390625" style="0" customWidth="1"/>
    <col min="8" max="8" width="12.7109375" style="0" bestFit="1" customWidth="1"/>
    <col min="9" max="9" width="10.7109375" style="0" customWidth="1"/>
    <col min="10" max="10" width="12.7109375" style="0" bestFit="1" customWidth="1"/>
    <col min="11" max="11" width="8.7109375" style="0" customWidth="1"/>
  </cols>
  <sheetData>
    <row r="1" spans="1:12" ht="12.75">
      <c r="A1" s="333" t="s">
        <v>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73"/>
    </row>
    <row r="2" spans="1:12" ht="13.5" thickBo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331" t="s">
        <v>39</v>
      </c>
      <c r="B3" s="18"/>
      <c r="C3" s="289"/>
      <c r="D3" s="241">
        <v>2011</v>
      </c>
      <c r="E3" s="289"/>
      <c r="F3" s="291"/>
      <c r="G3" s="18"/>
      <c r="H3" s="289"/>
      <c r="I3" s="241">
        <v>2012</v>
      </c>
      <c r="J3" s="289"/>
      <c r="K3" s="290"/>
      <c r="L3" s="2"/>
    </row>
    <row r="4" spans="1:12" s="59" customFormat="1" ht="13.5" thickBot="1">
      <c r="A4" s="332"/>
      <c r="B4" s="292" t="s">
        <v>81</v>
      </c>
      <c r="C4" s="81" t="s">
        <v>80</v>
      </c>
      <c r="D4" s="81" t="s">
        <v>82</v>
      </c>
      <c r="E4" s="81" t="s">
        <v>80</v>
      </c>
      <c r="F4" s="405" t="s">
        <v>26</v>
      </c>
      <c r="G4" s="292" t="s">
        <v>81</v>
      </c>
      <c r="H4" s="81" t="s">
        <v>80</v>
      </c>
      <c r="I4" s="81" t="s">
        <v>82</v>
      </c>
      <c r="J4" s="81" t="s">
        <v>80</v>
      </c>
      <c r="K4" s="293" t="s">
        <v>26</v>
      </c>
      <c r="L4" s="294"/>
    </row>
    <row r="5" spans="1:12" ht="15.75" customHeight="1">
      <c r="A5" s="64" t="s">
        <v>40</v>
      </c>
      <c r="B5" s="28">
        <v>12999</v>
      </c>
      <c r="C5" s="12">
        <f aca="true" t="shared" si="0" ref="C5:C10">+B5/F5</f>
        <v>0.4875112511251125</v>
      </c>
      <c r="D5" s="13">
        <v>13665</v>
      </c>
      <c r="E5" s="12">
        <f aca="true" t="shared" si="1" ref="E5:E10">+D5/F5</f>
        <v>0.5124887488748875</v>
      </c>
      <c r="F5" s="89">
        <f aca="true" t="shared" si="2" ref="F5:F10">SUM(B5+D5)</f>
        <v>26664</v>
      </c>
      <c r="G5" s="406">
        <v>16432</v>
      </c>
      <c r="H5" s="12">
        <f aca="true" t="shared" si="3" ref="H5:H18">+G5/K5</f>
        <v>0.5090300796133949</v>
      </c>
      <c r="I5" s="13">
        <v>15849</v>
      </c>
      <c r="J5" s="12">
        <f aca="true" t="shared" si="4" ref="J5:J12">+I5/K5</f>
        <v>0.49096992038660514</v>
      </c>
      <c r="K5" s="14">
        <f aca="true" t="shared" si="5" ref="K5:K13">SUM(G5+I5)</f>
        <v>32281</v>
      </c>
      <c r="L5" s="9"/>
    </row>
    <row r="6" spans="1:12" ht="15.75" customHeight="1">
      <c r="A6" s="65" t="s">
        <v>41</v>
      </c>
      <c r="B6" s="28">
        <v>13249</v>
      </c>
      <c r="C6" s="12">
        <f t="shared" si="0"/>
        <v>0.4998490907719007</v>
      </c>
      <c r="D6" s="13">
        <v>13257</v>
      </c>
      <c r="E6" s="12">
        <f t="shared" si="1"/>
        <v>0.5001509092280993</v>
      </c>
      <c r="F6" s="89">
        <f t="shared" si="2"/>
        <v>26506</v>
      </c>
      <c r="G6" s="406">
        <v>16842</v>
      </c>
      <c r="H6" s="12">
        <f t="shared" si="3"/>
        <v>0.5215694775634078</v>
      </c>
      <c r="I6" s="13">
        <v>15449</v>
      </c>
      <c r="J6" s="12">
        <f t="shared" si="4"/>
        <v>0.47843052243659223</v>
      </c>
      <c r="K6" s="14">
        <f t="shared" si="5"/>
        <v>32291</v>
      </c>
      <c r="L6" s="15"/>
    </row>
    <row r="7" spans="1:12" ht="15.75" customHeight="1">
      <c r="A7" s="65" t="s">
        <v>42</v>
      </c>
      <c r="B7" s="49">
        <v>12866</v>
      </c>
      <c r="C7" s="12">
        <f t="shared" si="0"/>
        <v>0.506734935013785</v>
      </c>
      <c r="D7" s="13">
        <v>12524</v>
      </c>
      <c r="E7" s="12">
        <f t="shared" si="1"/>
        <v>0.49326506498621503</v>
      </c>
      <c r="F7" s="89">
        <f t="shared" si="2"/>
        <v>25390</v>
      </c>
      <c r="G7" s="16">
        <v>16860</v>
      </c>
      <c r="H7" s="12">
        <f t="shared" si="3"/>
        <v>0.5302553780349729</v>
      </c>
      <c r="I7" s="13">
        <v>14936</v>
      </c>
      <c r="J7" s="12">
        <f t="shared" si="4"/>
        <v>0.46974462196502703</v>
      </c>
      <c r="K7" s="14">
        <f t="shared" si="5"/>
        <v>31796</v>
      </c>
      <c r="L7" s="15"/>
    </row>
    <row r="8" spans="1:12" ht="15.75" customHeight="1">
      <c r="A8" s="65" t="s">
        <v>43</v>
      </c>
      <c r="B8" s="28">
        <v>10728</v>
      </c>
      <c r="C8" s="12">
        <f t="shared" si="0"/>
        <v>0.5071621046660049</v>
      </c>
      <c r="D8" s="13">
        <v>10425</v>
      </c>
      <c r="E8" s="12">
        <f t="shared" si="1"/>
        <v>0.4928378953339952</v>
      </c>
      <c r="F8" s="89">
        <f t="shared" si="2"/>
        <v>21153</v>
      </c>
      <c r="G8" s="406">
        <v>15055</v>
      </c>
      <c r="H8" s="12">
        <f t="shared" si="3"/>
        <v>0.5395863947528763</v>
      </c>
      <c r="I8" s="13">
        <v>12846</v>
      </c>
      <c r="J8" s="12">
        <f t="shared" si="4"/>
        <v>0.46041360524712377</v>
      </c>
      <c r="K8" s="14">
        <f t="shared" si="5"/>
        <v>27901</v>
      </c>
      <c r="L8" s="15"/>
    </row>
    <row r="9" spans="1:12" ht="15.75" customHeight="1">
      <c r="A9" s="65" t="s">
        <v>44</v>
      </c>
      <c r="B9" s="49">
        <v>9562</v>
      </c>
      <c r="C9" s="12">
        <f t="shared" si="0"/>
        <v>0.5133408493047726</v>
      </c>
      <c r="D9" s="13">
        <v>9065</v>
      </c>
      <c r="E9" s="12">
        <f t="shared" si="1"/>
        <v>0.48665915069522736</v>
      </c>
      <c r="F9" s="89">
        <f t="shared" si="2"/>
        <v>18627</v>
      </c>
      <c r="G9" s="16">
        <v>13591</v>
      </c>
      <c r="H9" s="12">
        <f t="shared" si="3"/>
        <v>0.5544631201044387</v>
      </c>
      <c r="I9" s="13">
        <v>10921</v>
      </c>
      <c r="J9" s="12">
        <f t="shared" si="4"/>
        <v>0.44553687989556134</v>
      </c>
      <c r="K9" s="14">
        <f t="shared" si="5"/>
        <v>24512</v>
      </c>
      <c r="L9" s="15"/>
    </row>
    <row r="10" spans="1:12" ht="15.75" customHeight="1" thickBot="1">
      <c r="A10" s="263" t="s">
        <v>45</v>
      </c>
      <c r="B10" s="48">
        <v>9145</v>
      </c>
      <c r="C10" s="277">
        <f t="shared" si="0"/>
        <v>0.47442415438887736</v>
      </c>
      <c r="D10" s="276">
        <v>10131</v>
      </c>
      <c r="E10" s="277">
        <f t="shared" si="1"/>
        <v>0.5255758456111227</v>
      </c>
      <c r="F10" s="306">
        <f t="shared" si="2"/>
        <v>19276</v>
      </c>
      <c r="G10" s="298">
        <v>12417</v>
      </c>
      <c r="H10" s="277">
        <f t="shared" si="3"/>
        <v>0.5154420921544209</v>
      </c>
      <c r="I10" s="276">
        <v>11673</v>
      </c>
      <c r="J10" s="277">
        <f t="shared" si="4"/>
        <v>0.48455790784557906</v>
      </c>
      <c r="K10" s="278">
        <f t="shared" si="5"/>
        <v>24090</v>
      </c>
      <c r="L10" s="15"/>
    </row>
    <row r="11" spans="1:12" ht="34.5" thickBot="1">
      <c r="A11" s="286" t="s">
        <v>71</v>
      </c>
      <c r="B11" s="281">
        <f>AVERAGE(B5:B10)</f>
        <v>11424.833333333334</v>
      </c>
      <c r="C11" s="280">
        <f aca="true" t="shared" si="6" ref="C11:C17">+B11/F11</f>
        <v>0.4981179514009999</v>
      </c>
      <c r="D11" s="281">
        <f>AVERAGE(D5:D10)</f>
        <v>11511.166666666666</v>
      </c>
      <c r="E11" s="280">
        <f aca="true" t="shared" si="7" ref="E11:E17">+D11/F11</f>
        <v>0.5018820485990001</v>
      </c>
      <c r="F11" s="281">
        <f>AVERAGE(F5:F10)</f>
        <v>22936</v>
      </c>
      <c r="G11" s="407">
        <f>AVERAGE(G5:G10)</f>
        <v>15199.5</v>
      </c>
      <c r="H11" s="280">
        <f>+G11/K11</f>
        <v>0.5275436597231462</v>
      </c>
      <c r="I11" s="281">
        <f>AVERAGE(I5:I10)</f>
        <v>13612.333333333334</v>
      </c>
      <c r="J11" s="280">
        <f>+I11/K11</f>
        <v>0.4724563402768539</v>
      </c>
      <c r="K11" s="283">
        <f>AVERAGE(K5:K10)</f>
        <v>28811.833333333332</v>
      </c>
      <c r="L11" s="9"/>
    </row>
    <row r="12" spans="1:12" ht="22.5" customHeight="1">
      <c r="A12" s="252" t="s">
        <v>50</v>
      </c>
      <c r="B12" s="28">
        <v>8907</v>
      </c>
      <c r="C12" s="68">
        <f t="shared" si="6"/>
        <v>0.4448162205353576</v>
      </c>
      <c r="D12" s="13">
        <v>11117</v>
      </c>
      <c r="E12" s="68">
        <f t="shared" si="7"/>
        <v>0.5551837794646425</v>
      </c>
      <c r="F12" s="89">
        <f aca="true" t="shared" si="8" ref="F12:F17">SUM(B12+D12)</f>
        <v>20024</v>
      </c>
      <c r="G12" s="406">
        <v>12322</v>
      </c>
      <c r="H12" s="68">
        <f t="shared" si="3"/>
        <v>0.48513721012638295</v>
      </c>
      <c r="I12" s="13">
        <v>13077</v>
      </c>
      <c r="J12" s="68">
        <f t="shared" si="4"/>
        <v>0.5148627898736171</v>
      </c>
      <c r="K12" s="14">
        <f t="shared" si="5"/>
        <v>25399</v>
      </c>
      <c r="L12" s="15"/>
    </row>
    <row r="13" spans="1:12" ht="15.75" customHeight="1">
      <c r="A13" s="65" t="s">
        <v>51</v>
      </c>
      <c r="B13" s="28">
        <v>9079</v>
      </c>
      <c r="C13" s="12">
        <f t="shared" si="6"/>
        <v>0.44285644602702307</v>
      </c>
      <c r="D13" s="13">
        <v>11422</v>
      </c>
      <c r="E13" s="12">
        <f t="shared" si="7"/>
        <v>0.5571435539729769</v>
      </c>
      <c r="F13" s="89">
        <f t="shared" si="8"/>
        <v>20501</v>
      </c>
      <c r="G13" s="406">
        <v>11850</v>
      </c>
      <c r="H13" s="12">
        <f t="shared" si="3"/>
        <v>0.4765543312153141</v>
      </c>
      <c r="I13" s="13">
        <v>13016</v>
      </c>
      <c r="J13" s="12">
        <f>+I13/K13</f>
        <v>0.5234456687846859</v>
      </c>
      <c r="K13" s="14">
        <f t="shared" si="5"/>
        <v>24866</v>
      </c>
      <c r="L13" s="15"/>
    </row>
    <row r="14" spans="1:12" ht="15.75" customHeight="1">
      <c r="A14" s="65" t="s">
        <v>52</v>
      </c>
      <c r="B14" s="28">
        <v>9608</v>
      </c>
      <c r="C14" s="12">
        <f t="shared" si="6"/>
        <v>0.4763274007238114</v>
      </c>
      <c r="D14" s="13">
        <v>10563</v>
      </c>
      <c r="E14" s="12">
        <f t="shared" si="7"/>
        <v>0.5236725992761886</v>
      </c>
      <c r="F14" s="89">
        <f t="shared" si="8"/>
        <v>20171</v>
      </c>
      <c r="G14" s="406">
        <v>12177</v>
      </c>
      <c r="H14" s="12">
        <f t="shared" si="3"/>
        <v>0.4887809577329105</v>
      </c>
      <c r="I14" s="13">
        <v>12736</v>
      </c>
      <c r="J14" s="12">
        <f>+I14/K14</f>
        <v>0.5112190422670895</v>
      </c>
      <c r="K14" s="14">
        <f>SUM(G14+I14)</f>
        <v>24913</v>
      </c>
      <c r="L14" s="15"/>
    </row>
    <row r="15" spans="1:12" ht="15.75" customHeight="1">
      <c r="A15" s="65" t="s">
        <v>53</v>
      </c>
      <c r="B15" s="28">
        <v>9691</v>
      </c>
      <c r="C15" s="12">
        <f t="shared" si="6"/>
        <v>0.5227076591154262</v>
      </c>
      <c r="D15" s="13">
        <v>8849</v>
      </c>
      <c r="E15" s="12">
        <f t="shared" si="7"/>
        <v>0.4772923408845739</v>
      </c>
      <c r="F15" s="89">
        <f t="shared" si="8"/>
        <v>18540</v>
      </c>
      <c r="G15" s="406">
        <v>12376</v>
      </c>
      <c r="H15" s="12">
        <f t="shared" si="3"/>
        <v>0.5390948294637801</v>
      </c>
      <c r="I15" s="13">
        <v>10581</v>
      </c>
      <c r="J15" s="12">
        <f>+I15/K15</f>
        <v>0.4609051705362199</v>
      </c>
      <c r="K15" s="14">
        <f>SUM(G15+I15)</f>
        <v>22957</v>
      </c>
      <c r="L15" s="15"/>
    </row>
    <row r="16" spans="1:12" ht="15.75" customHeight="1">
      <c r="A16" s="65" t="s">
        <v>54</v>
      </c>
      <c r="B16" s="28">
        <v>12705</v>
      </c>
      <c r="C16" s="12">
        <f t="shared" si="6"/>
        <v>0.50936134386401</v>
      </c>
      <c r="D16" s="13">
        <v>12238</v>
      </c>
      <c r="E16" s="12">
        <f t="shared" si="7"/>
        <v>0.49063865613599006</v>
      </c>
      <c r="F16" s="89">
        <f t="shared" si="8"/>
        <v>24943</v>
      </c>
      <c r="G16" s="406">
        <v>15214</v>
      </c>
      <c r="H16" s="12">
        <f t="shared" si="3"/>
        <v>0.5176062327765114</v>
      </c>
      <c r="I16" s="13">
        <v>14179</v>
      </c>
      <c r="J16" s="12">
        <f>+I16/K16</f>
        <v>0.4823937672234886</v>
      </c>
      <c r="K16" s="14">
        <f>SUM(G16+I16)</f>
        <v>29393</v>
      </c>
      <c r="L16" s="15"/>
    </row>
    <row r="17" spans="1:12" ht="15.75" customHeight="1" thickBot="1">
      <c r="A17" s="263" t="s">
        <v>55</v>
      </c>
      <c r="B17" s="48">
        <v>14766</v>
      </c>
      <c r="C17" s="277">
        <f t="shared" si="6"/>
        <v>0.5085761520975408</v>
      </c>
      <c r="D17" s="276">
        <v>14268</v>
      </c>
      <c r="E17" s="277">
        <f t="shared" si="7"/>
        <v>0.4914238479024592</v>
      </c>
      <c r="F17" s="306">
        <f t="shared" si="8"/>
        <v>29034</v>
      </c>
      <c r="G17" s="298">
        <v>17183</v>
      </c>
      <c r="H17" s="277">
        <f t="shared" si="3"/>
        <v>0.514861868520405</v>
      </c>
      <c r="I17" s="276">
        <v>16191</v>
      </c>
      <c r="J17" s="277">
        <f>+I17/K17</f>
        <v>0.4851381314795949</v>
      </c>
      <c r="K17" s="278">
        <f>SUM(G17+I17)</f>
        <v>33374</v>
      </c>
      <c r="L17" s="15"/>
    </row>
    <row r="18" spans="1:12" ht="34.5" thickBot="1">
      <c r="A18" s="287" t="s">
        <v>72</v>
      </c>
      <c r="B18" s="281">
        <f>AVERAGE(B12:B17)</f>
        <v>10792.666666666666</v>
      </c>
      <c r="C18" s="280">
        <f>+B18/F18</f>
        <v>0.48610871311358494</v>
      </c>
      <c r="D18" s="281">
        <f>AVERAGE(D12:D17)</f>
        <v>11409.5</v>
      </c>
      <c r="E18" s="280">
        <f>+D18/F18</f>
        <v>0.5138912868864149</v>
      </c>
      <c r="F18" s="281">
        <f>AVERAGE(F12:F17)</f>
        <v>22202.166666666668</v>
      </c>
      <c r="G18" s="299">
        <f>AVERAGE(G12:G17)</f>
        <v>13520.333333333334</v>
      </c>
      <c r="H18" s="280">
        <f t="shared" si="3"/>
        <v>0.5041702402704752</v>
      </c>
      <c r="I18" s="300">
        <f>AVERAGE(I12:I17)</f>
        <v>13296.666666666666</v>
      </c>
      <c r="J18" s="280">
        <f>+I18/K18</f>
        <v>0.49582975972952475</v>
      </c>
      <c r="K18" s="401">
        <f>AVERAGE(K12:K17)</f>
        <v>26817</v>
      </c>
      <c r="L18" s="11"/>
    </row>
    <row r="19" spans="1:12" ht="34.5" thickBot="1">
      <c r="A19" s="288" t="s">
        <v>73</v>
      </c>
      <c r="B19" s="285">
        <f>AVERAGE(B11,B18)</f>
        <v>11108.75</v>
      </c>
      <c r="C19" s="284">
        <f>+B19/F19</f>
        <v>0.49221095229831363</v>
      </c>
      <c r="D19" s="285">
        <f>AVERAGE(D11,D18)</f>
        <v>11460.333333333332</v>
      </c>
      <c r="E19" s="284">
        <f>+D19/F19</f>
        <v>0.5077890477016862</v>
      </c>
      <c r="F19" s="285">
        <f>AVERAGE(F11,F18)</f>
        <v>22569.083333333336</v>
      </c>
      <c r="G19" s="402">
        <f>AVERAGE(G11,G18)</f>
        <v>14359.916666666668</v>
      </c>
      <c r="H19" s="284">
        <f>+G19/K19</f>
        <v>0.5162760319139057</v>
      </c>
      <c r="I19" s="403">
        <f>AVERAGE(I11,I18)</f>
        <v>13454.5</v>
      </c>
      <c r="J19" s="284">
        <f>+I19/K19</f>
        <v>0.48372396808609447</v>
      </c>
      <c r="K19" s="404">
        <f>AVERAGE(K11,K18)</f>
        <v>27814.416666666664</v>
      </c>
      <c r="L19" s="11"/>
    </row>
    <row r="20" spans="1:12" ht="3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5"/>
    </row>
    <row r="21" spans="1:12" ht="14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1:11" ht="12.75">
      <c r="A22" s="1"/>
      <c r="B22" s="1"/>
      <c r="C22" s="1"/>
      <c r="D22" s="1"/>
      <c r="E22" s="1"/>
      <c r="F22" s="1"/>
      <c r="G22" s="1"/>
      <c r="H22" s="150"/>
      <c r="I22" s="151" t="s">
        <v>34</v>
      </c>
      <c r="J22" s="150"/>
      <c r="K22" s="1"/>
    </row>
    <row r="23" spans="1:11" ht="12.75">
      <c r="A23" s="330">
        <v>41317</v>
      </c>
      <c r="B23" s="1"/>
      <c r="C23" s="1"/>
      <c r="D23" s="1"/>
      <c r="E23" s="1"/>
      <c r="F23" s="1"/>
      <c r="G23" s="1"/>
      <c r="H23" s="344" t="s">
        <v>35</v>
      </c>
      <c r="I23" s="344"/>
      <c r="J23" s="344"/>
      <c r="K23" s="344"/>
    </row>
    <row r="24" spans="1:11" ht="12.75">
      <c r="A24" s="4"/>
      <c r="B24" s="1"/>
      <c r="C24" s="1"/>
      <c r="D24" s="1"/>
      <c r="E24" s="1"/>
      <c r="F24" s="4"/>
      <c r="G24" s="4"/>
      <c r="H24" s="1"/>
      <c r="I24" s="30"/>
      <c r="J24" s="1"/>
      <c r="K24" s="1"/>
    </row>
    <row r="25" spans="1:11" ht="12.75">
      <c r="A25" s="27"/>
      <c r="B25" s="1"/>
      <c r="C25" s="1"/>
      <c r="D25" s="1"/>
      <c r="E25" s="1"/>
      <c r="F25" s="1"/>
      <c r="G25" s="1"/>
      <c r="H25" s="30"/>
      <c r="I25" s="30"/>
      <c r="J25" s="4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3">
    <mergeCell ref="A1:K1"/>
    <mergeCell ref="H23:K23"/>
    <mergeCell ref="A3:A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3">
      <selection activeCell="A29" sqref="A29"/>
    </sheetView>
  </sheetViews>
  <sheetFormatPr defaultColWidth="9.140625" defaultRowHeight="12.75"/>
  <cols>
    <col min="1" max="1" width="16.421875" style="0" customWidth="1"/>
    <col min="2" max="3" width="9.140625" style="0" hidden="1" customWidth="1"/>
    <col min="4" max="4" width="14.00390625" style="0" hidden="1" customWidth="1"/>
    <col min="5" max="5" width="13.57421875" style="0" hidden="1" customWidth="1"/>
    <col min="6" max="6" width="13.140625" style="0" hidden="1" customWidth="1"/>
    <col min="7" max="7" width="12.8515625" style="0" hidden="1" customWidth="1"/>
    <col min="8" max="8" width="13.00390625" style="0" hidden="1" customWidth="1"/>
    <col min="9" max="9" width="12.7109375" style="0" hidden="1" customWidth="1"/>
    <col min="10" max="10" width="13.00390625" style="0" hidden="1" customWidth="1"/>
    <col min="11" max="11" width="11.7109375" style="0" hidden="1" customWidth="1"/>
    <col min="12" max="12" width="13.140625" style="0" hidden="1" customWidth="1"/>
    <col min="13" max="18" width="11.7109375" style="0" customWidth="1"/>
    <col min="19" max="19" width="12.28125" style="0" customWidth="1"/>
    <col min="20" max="20" width="12.140625" style="0" customWidth="1"/>
  </cols>
  <sheetData>
    <row r="1" spans="1:20" s="4" customFormat="1" ht="35.25" customHeight="1">
      <c r="A1" s="351" t="s">
        <v>77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17" ht="15.75" thickBot="1">
      <c r="A2" s="8"/>
      <c r="B2" s="8"/>
      <c r="C2" s="8"/>
      <c r="D2" s="8"/>
      <c r="E2" s="8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20" ht="25.5" customHeight="1" thickBot="1">
      <c r="A3" s="275" t="s">
        <v>39</v>
      </c>
      <c r="B3" s="154">
        <v>1995</v>
      </c>
      <c r="C3" s="155">
        <v>1996</v>
      </c>
      <c r="D3" s="155">
        <v>1997</v>
      </c>
      <c r="E3" s="155">
        <v>1998</v>
      </c>
      <c r="F3" s="155">
        <v>1999</v>
      </c>
      <c r="G3" s="155">
        <v>2000</v>
      </c>
      <c r="H3" s="155">
        <v>2001</v>
      </c>
      <c r="I3" s="86">
        <v>2002</v>
      </c>
      <c r="J3" s="86">
        <v>2003</v>
      </c>
      <c r="K3" s="85">
        <v>2004</v>
      </c>
      <c r="L3" s="85">
        <v>2005</v>
      </c>
      <c r="M3" s="86">
        <v>2006</v>
      </c>
      <c r="N3" s="86">
        <v>2007</v>
      </c>
      <c r="O3" s="86">
        <v>2008</v>
      </c>
      <c r="P3" s="86">
        <v>2009</v>
      </c>
      <c r="Q3" s="86">
        <v>2010</v>
      </c>
      <c r="R3" s="148">
        <v>2011</v>
      </c>
      <c r="S3" s="148">
        <v>2012</v>
      </c>
      <c r="T3" s="147" t="s">
        <v>78</v>
      </c>
    </row>
    <row r="4" spans="1:20" ht="18" customHeight="1">
      <c r="A4" s="64" t="s">
        <v>40</v>
      </c>
      <c r="B4" s="133">
        <v>9930</v>
      </c>
      <c r="C4" s="133">
        <v>11018</v>
      </c>
      <c r="D4" s="133">
        <v>13246</v>
      </c>
      <c r="E4" s="133">
        <v>11830</v>
      </c>
      <c r="F4" s="133">
        <v>14649</v>
      </c>
      <c r="G4" s="133">
        <v>14167</v>
      </c>
      <c r="H4" s="133">
        <f>15282-717</f>
        <v>14565</v>
      </c>
      <c r="I4" s="133">
        <v>14545</v>
      </c>
      <c r="J4" s="134">
        <v>15305</v>
      </c>
      <c r="K4" s="163">
        <v>15193</v>
      </c>
      <c r="L4" s="87">
        <v>18220</v>
      </c>
      <c r="M4" s="87">
        <v>18391</v>
      </c>
      <c r="N4" s="87">
        <v>18001</v>
      </c>
      <c r="O4" s="87">
        <v>16578</v>
      </c>
      <c r="P4" s="87">
        <v>18238</v>
      </c>
      <c r="Q4" s="87">
        <v>24817</v>
      </c>
      <c r="R4" s="87">
        <v>26664</v>
      </c>
      <c r="S4" s="164">
        <v>32281</v>
      </c>
      <c r="T4" s="146">
        <f aca="true" t="shared" si="0" ref="T4:T18">(S4/R4)-1</f>
        <v>0.2106585658565856</v>
      </c>
    </row>
    <row r="5" spans="1:20" ht="18" customHeight="1">
      <c r="A5" s="65" t="s">
        <v>41</v>
      </c>
      <c r="B5" s="133">
        <v>9756</v>
      </c>
      <c r="C5" s="133">
        <v>11053</v>
      </c>
      <c r="D5" s="133">
        <v>12655</v>
      </c>
      <c r="E5" s="133">
        <v>12110</v>
      </c>
      <c r="F5" s="133">
        <v>14815</v>
      </c>
      <c r="G5" s="133">
        <f>15542-1303</f>
        <v>14239</v>
      </c>
      <c r="H5" s="133">
        <v>14236</v>
      </c>
      <c r="I5" s="133">
        <v>14539</v>
      </c>
      <c r="J5" s="133">
        <v>15608</v>
      </c>
      <c r="K5" s="153">
        <v>15554</v>
      </c>
      <c r="L5" s="87">
        <v>17868</v>
      </c>
      <c r="M5" s="87">
        <v>17832</v>
      </c>
      <c r="N5" s="87">
        <v>17372</v>
      </c>
      <c r="O5" s="87">
        <v>15781</v>
      </c>
      <c r="P5" s="87">
        <v>18809</v>
      </c>
      <c r="Q5" s="87">
        <v>24511</v>
      </c>
      <c r="R5" s="87">
        <v>26506</v>
      </c>
      <c r="S5" s="164">
        <v>32291</v>
      </c>
      <c r="T5" s="146">
        <f t="shared" si="0"/>
        <v>0.21825247113861002</v>
      </c>
    </row>
    <row r="6" spans="1:20" ht="18" customHeight="1">
      <c r="A6" s="65" t="s">
        <v>42</v>
      </c>
      <c r="B6" s="133">
        <v>8180</v>
      </c>
      <c r="C6" s="133">
        <v>9737</v>
      </c>
      <c r="D6" s="133">
        <v>11429</v>
      </c>
      <c r="E6" s="133">
        <v>12131</v>
      </c>
      <c r="F6" s="133">
        <v>14042</v>
      </c>
      <c r="G6" s="133">
        <v>13613</v>
      </c>
      <c r="H6" s="133">
        <f>13932-661</f>
        <v>13271</v>
      </c>
      <c r="I6" s="133">
        <v>13023</v>
      </c>
      <c r="J6" s="133">
        <v>14691</v>
      </c>
      <c r="K6" s="153">
        <v>14131</v>
      </c>
      <c r="L6" s="87">
        <v>16725</v>
      </c>
      <c r="M6" s="87">
        <v>16958</v>
      </c>
      <c r="N6" s="87">
        <v>16224</v>
      </c>
      <c r="O6" s="87">
        <v>14766</v>
      </c>
      <c r="P6" s="87">
        <v>18544</v>
      </c>
      <c r="Q6" s="87">
        <v>24127</v>
      </c>
      <c r="R6" s="87">
        <v>25390</v>
      </c>
      <c r="S6" s="164">
        <v>31796</v>
      </c>
      <c r="T6" s="146">
        <f t="shared" si="0"/>
        <v>0.25230405671524214</v>
      </c>
    </row>
    <row r="7" spans="1:20" ht="18" customHeight="1">
      <c r="A7" s="65" t="s">
        <v>43</v>
      </c>
      <c r="B7" s="133">
        <v>4784</v>
      </c>
      <c r="C7" s="133">
        <v>6373</v>
      </c>
      <c r="D7" s="133">
        <v>7704</v>
      </c>
      <c r="E7" s="133">
        <v>7688</v>
      </c>
      <c r="F7" s="133">
        <v>8442</v>
      </c>
      <c r="G7" s="133">
        <f>9893-687</f>
        <v>9206</v>
      </c>
      <c r="H7" s="133">
        <f>9015-407</f>
        <v>8608</v>
      </c>
      <c r="I7" s="133">
        <v>7645</v>
      </c>
      <c r="J7" s="135" t="s">
        <v>0</v>
      </c>
      <c r="K7" s="153">
        <v>8906</v>
      </c>
      <c r="L7" s="87">
        <v>11089</v>
      </c>
      <c r="M7" s="87">
        <v>12239</v>
      </c>
      <c r="N7" s="87">
        <v>11566</v>
      </c>
      <c r="O7" s="87">
        <v>10318</v>
      </c>
      <c r="P7" s="87">
        <v>14862</v>
      </c>
      <c r="Q7" s="87">
        <v>18931</v>
      </c>
      <c r="R7" s="87">
        <v>21153</v>
      </c>
      <c r="S7" s="164">
        <v>27901</v>
      </c>
      <c r="T7" s="146">
        <f t="shared" si="0"/>
        <v>0.31900912400132375</v>
      </c>
    </row>
    <row r="8" spans="1:20" ht="18" customHeight="1">
      <c r="A8" s="65" t="s">
        <v>44</v>
      </c>
      <c r="B8" s="133">
        <v>4863</v>
      </c>
      <c r="C8" s="133">
        <v>6134</v>
      </c>
      <c r="D8" s="133">
        <v>7510</v>
      </c>
      <c r="E8" s="133">
        <v>7129</v>
      </c>
      <c r="F8" s="133">
        <v>7827</v>
      </c>
      <c r="G8" s="133">
        <v>8703</v>
      </c>
      <c r="H8" s="133">
        <f>8652-291</f>
        <v>8361</v>
      </c>
      <c r="I8" s="133">
        <v>6862</v>
      </c>
      <c r="J8" s="133">
        <v>8573</v>
      </c>
      <c r="K8" s="153">
        <v>7739</v>
      </c>
      <c r="L8" s="87">
        <v>10521</v>
      </c>
      <c r="M8" s="87">
        <v>10922</v>
      </c>
      <c r="N8" s="87">
        <v>9409</v>
      </c>
      <c r="O8" s="87">
        <v>8802</v>
      </c>
      <c r="P8" s="87">
        <v>13253</v>
      </c>
      <c r="Q8" s="87">
        <v>16873</v>
      </c>
      <c r="R8" s="87">
        <v>18627</v>
      </c>
      <c r="S8" s="164">
        <v>24512</v>
      </c>
      <c r="T8" s="146">
        <f t="shared" si="0"/>
        <v>0.31593922800236207</v>
      </c>
    </row>
    <row r="9" spans="1:20" ht="18" customHeight="1" thickBot="1">
      <c r="A9" s="263" t="s">
        <v>45</v>
      </c>
      <c r="B9" s="133">
        <v>5189</v>
      </c>
      <c r="C9" s="133">
        <v>6841</v>
      </c>
      <c r="D9" s="133">
        <v>7867</v>
      </c>
      <c r="E9" s="133">
        <v>7712</v>
      </c>
      <c r="F9" s="133">
        <v>8201</v>
      </c>
      <c r="G9" s="133">
        <v>8720</v>
      </c>
      <c r="H9" s="133">
        <f>8952-233</f>
        <v>8719</v>
      </c>
      <c r="I9" s="133">
        <v>7303</v>
      </c>
      <c r="J9" s="133">
        <v>8243</v>
      </c>
      <c r="K9" s="153">
        <v>8029</v>
      </c>
      <c r="L9" s="87">
        <v>10762</v>
      </c>
      <c r="M9" s="265">
        <v>10769</v>
      </c>
      <c r="N9" s="265">
        <v>9820</v>
      </c>
      <c r="O9" s="265">
        <v>9044</v>
      </c>
      <c r="P9" s="265">
        <v>14394</v>
      </c>
      <c r="Q9" s="265">
        <v>17593</v>
      </c>
      <c r="R9" s="265">
        <v>19276</v>
      </c>
      <c r="S9" s="266">
        <v>24090</v>
      </c>
      <c r="T9" s="225">
        <f t="shared" si="0"/>
        <v>0.24974061008507986</v>
      </c>
    </row>
    <row r="10" spans="1:20" ht="45.75" thickBot="1">
      <c r="A10" s="95" t="s">
        <v>71</v>
      </c>
      <c r="B10" s="156">
        <f aca="true" t="shared" si="1" ref="B10:L10">AVERAGE(B4:B9)</f>
        <v>7117</v>
      </c>
      <c r="C10" s="156">
        <f t="shared" si="1"/>
        <v>8526</v>
      </c>
      <c r="D10" s="156">
        <f t="shared" si="1"/>
        <v>10068.5</v>
      </c>
      <c r="E10" s="156">
        <f t="shared" si="1"/>
        <v>9766.666666666666</v>
      </c>
      <c r="F10" s="156">
        <f t="shared" si="1"/>
        <v>11329.333333333334</v>
      </c>
      <c r="G10" s="156">
        <f t="shared" si="1"/>
        <v>11441.333333333334</v>
      </c>
      <c r="H10" s="156">
        <f t="shared" si="1"/>
        <v>11293.333333333334</v>
      </c>
      <c r="I10" s="156">
        <f t="shared" si="1"/>
        <v>10652.833333333334</v>
      </c>
      <c r="J10" s="156">
        <f t="shared" si="1"/>
        <v>12484</v>
      </c>
      <c r="K10" s="162">
        <f t="shared" si="1"/>
        <v>11592</v>
      </c>
      <c r="L10" s="329">
        <f t="shared" si="1"/>
        <v>14197.5</v>
      </c>
      <c r="M10" s="274">
        <f aca="true" t="shared" si="2" ref="M10:S10">AVERAGE(M4:M9)</f>
        <v>14518.5</v>
      </c>
      <c r="N10" s="272">
        <f t="shared" si="2"/>
        <v>13732</v>
      </c>
      <c r="O10" s="272">
        <f t="shared" si="2"/>
        <v>12548.166666666666</v>
      </c>
      <c r="P10" s="272">
        <f t="shared" si="2"/>
        <v>16350</v>
      </c>
      <c r="Q10" s="272">
        <f t="shared" si="2"/>
        <v>21142</v>
      </c>
      <c r="R10" s="272">
        <f t="shared" si="2"/>
        <v>22936</v>
      </c>
      <c r="S10" s="272">
        <f t="shared" si="2"/>
        <v>28811.833333333332</v>
      </c>
      <c r="T10" s="152">
        <f t="shared" si="0"/>
        <v>0.25618387396814324</v>
      </c>
    </row>
    <row r="11" spans="1:20" ht="18" customHeight="1">
      <c r="A11" s="252" t="s">
        <v>50</v>
      </c>
      <c r="B11" s="133">
        <v>6680</v>
      </c>
      <c r="C11" s="133">
        <v>7962</v>
      </c>
      <c r="D11" s="133">
        <v>8980</v>
      </c>
      <c r="E11" s="133">
        <v>8604</v>
      </c>
      <c r="F11" s="133">
        <v>9632</v>
      </c>
      <c r="G11" s="133">
        <f>10233-352</f>
        <v>9881</v>
      </c>
      <c r="H11" s="133">
        <f>296+9999-310</f>
        <v>9985</v>
      </c>
      <c r="I11" s="133">
        <v>8758</v>
      </c>
      <c r="J11" s="133">
        <v>9772</v>
      </c>
      <c r="K11" s="153">
        <v>9509</v>
      </c>
      <c r="L11" s="87">
        <v>11705</v>
      </c>
      <c r="M11" s="268">
        <v>11835</v>
      </c>
      <c r="N11" s="268">
        <v>10821</v>
      </c>
      <c r="O11" s="268">
        <v>10313</v>
      </c>
      <c r="P11" s="268">
        <v>15817</v>
      </c>
      <c r="Q11" s="268">
        <v>18443</v>
      </c>
      <c r="R11" s="268">
        <v>20024</v>
      </c>
      <c r="S11" s="269">
        <v>25399</v>
      </c>
      <c r="T11" s="270">
        <f t="shared" si="0"/>
        <v>0.2684278865361567</v>
      </c>
    </row>
    <row r="12" spans="1:20" ht="18" customHeight="1">
      <c r="A12" s="65" t="s">
        <v>51</v>
      </c>
      <c r="B12" s="133">
        <v>6621</v>
      </c>
      <c r="C12" s="133">
        <v>7849</v>
      </c>
      <c r="D12" s="133">
        <v>8752</v>
      </c>
      <c r="E12" s="133">
        <v>8486</v>
      </c>
      <c r="F12" s="133">
        <v>9969</v>
      </c>
      <c r="G12" s="133">
        <v>10059</v>
      </c>
      <c r="H12" s="133">
        <f>10342-300</f>
        <v>10042</v>
      </c>
      <c r="I12" s="133">
        <v>8633</v>
      </c>
      <c r="J12" s="133">
        <v>9178</v>
      </c>
      <c r="K12" s="153">
        <v>9132</v>
      </c>
      <c r="L12" s="87">
        <v>11668</v>
      </c>
      <c r="M12" s="87">
        <v>11752</v>
      </c>
      <c r="N12" s="87">
        <v>10761</v>
      </c>
      <c r="O12" s="87">
        <v>10335</v>
      </c>
      <c r="P12" s="87">
        <v>15904</v>
      </c>
      <c r="Q12" s="87">
        <v>17925</v>
      </c>
      <c r="R12" s="87">
        <v>20501</v>
      </c>
      <c r="S12" s="164">
        <v>24866</v>
      </c>
      <c r="T12" s="146">
        <f t="shared" si="0"/>
        <v>0.21291644310033653</v>
      </c>
    </row>
    <row r="13" spans="1:20" ht="18" customHeight="1">
      <c r="A13" s="65" t="s">
        <v>52</v>
      </c>
      <c r="B13" s="133">
        <v>6233</v>
      </c>
      <c r="C13" s="133">
        <v>7440</v>
      </c>
      <c r="D13" s="133">
        <v>8025</v>
      </c>
      <c r="E13" s="133">
        <v>8409</v>
      </c>
      <c r="F13" s="133">
        <v>9418</v>
      </c>
      <c r="G13" s="133">
        <v>9135</v>
      </c>
      <c r="H13" s="133">
        <f>9554-295</f>
        <v>9259</v>
      </c>
      <c r="I13" s="133">
        <v>7951</v>
      </c>
      <c r="J13" s="133">
        <v>8299</v>
      </c>
      <c r="K13" s="153">
        <v>8609</v>
      </c>
      <c r="L13" s="87">
        <v>11135</v>
      </c>
      <c r="M13" s="87">
        <v>11508</v>
      </c>
      <c r="N13" s="87">
        <v>10617</v>
      </c>
      <c r="O13" s="87">
        <v>9697</v>
      </c>
      <c r="P13" s="87">
        <v>15896</v>
      </c>
      <c r="Q13" s="87">
        <v>17103</v>
      </c>
      <c r="R13" s="87">
        <v>20171</v>
      </c>
      <c r="S13" s="164">
        <v>24913</v>
      </c>
      <c r="T13" s="146">
        <f t="shared" si="0"/>
        <v>0.2350899806653115</v>
      </c>
    </row>
    <row r="14" spans="1:20" ht="18" customHeight="1">
      <c r="A14" s="65" t="s">
        <v>53</v>
      </c>
      <c r="B14" s="133">
        <v>6119</v>
      </c>
      <c r="C14" s="133">
        <v>7280</v>
      </c>
      <c r="D14" s="133">
        <v>7475</v>
      </c>
      <c r="E14" s="133">
        <v>7732</v>
      </c>
      <c r="F14" s="133">
        <v>7380</v>
      </c>
      <c r="G14" s="133">
        <f>8844-329</f>
        <v>8515</v>
      </c>
      <c r="H14" s="133">
        <f>9483-298</f>
        <v>9185</v>
      </c>
      <c r="I14" s="133">
        <v>7450</v>
      </c>
      <c r="J14" s="133">
        <v>7894</v>
      </c>
      <c r="K14" s="153">
        <v>8105</v>
      </c>
      <c r="L14" s="87">
        <v>9847</v>
      </c>
      <c r="M14" s="87">
        <v>9396</v>
      </c>
      <c r="N14" s="87">
        <v>8345</v>
      </c>
      <c r="O14" s="87">
        <v>8194</v>
      </c>
      <c r="P14" s="87">
        <v>14225</v>
      </c>
      <c r="Q14" s="87">
        <v>15052</v>
      </c>
      <c r="R14" s="87">
        <v>18540</v>
      </c>
      <c r="S14" s="164">
        <v>22957</v>
      </c>
      <c r="T14" s="146">
        <f t="shared" si="0"/>
        <v>0.2382416396979503</v>
      </c>
    </row>
    <row r="15" spans="1:20" ht="18" customHeight="1">
      <c r="A15" s="65" t="s">
        <v>54</v>
      </c>
      <c r="B15" s="133">
        <v>6416</v>
      </c>
      <c r="C15" s="133">
        <v>8908</v>
      </c>
      <c r="D15" s="133">
        <v>8589</v>
      </c>
      <c r="E15" s="133">
        <v>9186</v>
      </c>
      <c r="F15" s="133">
        <f>10259-1134</f>
        <v>9125</v>
      </c>
      <c r="G15" s="133">
        <v>9905</v>
      </c>
      <c r="H15" s="133">
        <v>12316</v>
      </c>
      <c r="I15" s="133">
        <v>10392</v>
      </c>
      <c r="J15" s="133">
        <v>10560</v>
      </c>
      <c r="K15" s="153">
        <v>10575</v>
      </c>
      <c r="L15" s="87">
        <v>13614</v>
      </c>
      <c r="M15" s="87">
        <v>12990</v>
      </c>
      <c r="N15" s="87">
        <v>12052</v>
      </c>
      <c r="O15" s="87">
        <v>11853</v>
      </c>
      <c r="P15" s="87">
        <v>19333</v>
      </c>
      <c r="Q15" s="87">
        <v>20238</v>
      </c>
      <c r="R15" s="87">
        <v>24943</v>
      </c>
      <c r="S15" s="164">
        <v>29393</v>
      </c>
      <c r="T15" s="146">
        <f t="shared" si="0"/>
        <v>0.17840676742973982</v>
      </c>
    </row>
    <row r="16" spans="1:20" ht="18" customHeight="1" thickBot="1">
      <c r="A16" s="263" t="s">
        <v>55</v>
      </c>
      <c r="B16" s="133">
        <v>8226</v>
      </c>
      <c r="C16" s="133">
        <v>11214</v>
      </c>
      <c r="D16" s="133">
        <v>9915</v>
      </c>
      <c r="E16" s="133">
        <v>12477</v>
      </c>
      <c r="F16" s="133">
        <f>12981-1262</f>
        <v>11719</v>
      </c>
      <c r="G16" s="133">
        <v>13133</v>
      </c>
      <c r="H16" s="133">
        <f>16077-775</f>
        <v>15302</v>
      </c>
      <c r="I16" s="133">
        <v>13658</v>
      </c>
      <c r="J16" s="133">
        <v>13824</v>
      </c>
      <c r="K16" s="153">
        <v>14111</v>
      </c>
      <c r="L16" s="87">
        <v>16294</v>
      </c>
      <c r="M16" s="265">
        <v>15903</v>
      </c>
      <c r="N16" s="265">
        <v>15648</v>
      </c>
      <c r="O16" s="265">
        <v>15669</v>
      </c>
      <c r="P16" s="265">
        <v>22938</v>
      </c>
      <c r="Q16" s="265">
        <v>24154</v>
      </c>
      <c r="R16" s="265">
        <v>29034</v>
      </c>
      <c r="S16" s="266">
        <v>33374</v>
      </c>
      <c r="T16" s="225">
        <f t="shared" si="0"/>
        <v>0.14947992009368316</v>
      </c>
    </row>
    <row r="17" spans="1:20" ht="45.75" thickBot="1">
      <c r="A17" s="95" t="s">
        <v>72</v>
      </c>
      <c r="B17" s="157">
        <f aca="true" t="shared" si="3" ref="B17:L17">AVERAGE(B11:B16)</f>
        <v>6715.833333333333</v>
      </c>
      <c r="C17" s="157">
        <f t="shared" si="3"/>
        <v>8442.166666666666</v>
      </c>
      <c r="D17" s="157">
        <f t="shared" si="3"/>
        <v>8622.666666666666</v>
      </c>
      <c r="E17" s="157">
        <f t="shared" si="3"/>
        <v>9149</v>
      </c>
      <c r="F17" s="157">
        <f t="shared" si="3"/>
        <v>9540.5</v>
      </c>
      <c r="G17" s="157">
        <f t="shared" si="3"/>
        <v>10104.666666666666</v>
      </c>
      <c r="H17" s="157">
        <f t="shared" si="3"/>
        <v>11014.833333333334</v>
      </c>
      <c r="I17" s="157">
        <f t="shared" si="3"/>
        <v>9473.666666666666</v>
      </c>
      <c r="J17" s="157">
        <f t="shared" si="3"/>
        <v>9921.166666666666</v>
      </c>
      <c r="K17" s="161">
        <f t="shared" si="3"/>
        <v>10006.833333333334</v>
      </c>
      <c r="L17" s="91">
        <f t="shared" si="3"/>
        <v>12377.166666666666</v>
      </c>
      <c r="M17" s="272">
        <f aca="true" t="shared" si="4" ref="M17:S17">AVERAGE(M11:M16)</f>
        <v>12230.666666666666</v>
      </c>
      <c r="N17" s="272">
        <f t="shared" si="4"/>
        <v>11374</v>
      </c>
      <c r="O17" s="272">
        <f t="shared" si="4"/>
        <v>11010.166666666666</v>
      </c>
      <c r="P17" s="272">
        <f t="shared" si="4"/>
        <v>17352.166666666668</v>
      </c>
      <c r="Q17" s="272">
        <f t="shared" si="4"/>
        <v>18819.166666666668</v>
      </c>
      <c r="R17" s="272">
        <f t="shared" si="4"/>
        <v>22202.166666666668</v>
      </c>
      <c r="S17" s="272">
        <f t="shared" si="4"/>
        <v>26817</v>
      </c>
      <c r="T17" s="226">
        <f t="shared" si="0"/>
        <v>0.2078550892180191</v>
      </c>
    </row>
    <row r="18" spans="1:20" ht="45.75" thickBot="1">
      <c r="A18" s="95" t="s">
        <v>73</v>
      </c>
      <c r="B18" s="158">
        <f aca="true" t="shared" si="5" ref="B18:L18">AVERAGE(B4:B9,B11:B16)</f>
        <v>6916.416666666667</v>
      </c>
      <c r="C18" s="159">
        <f t="shared" si="5"/>
        <v>8484.083333333334</v>
      </c>
      <c r="D18" s="159">
        <f t="shared" si="5"/>
        <v>9345.583333333334</v>
      </c>
      <c r="E18" s="159">
        <f t="shared" si="5"/>
        <v>9457.833333333334</v>
      </c>
      <c r="F18" s="159">
        <f t="shared" si="5"/>
        <v>10434.916666666666</v>
      </c>
      <c r="G18" s="159">
        <f t="shared" si="5"/>
        <v>10773</v>
      </c>
      <c r="H18" s="159">
        <f t="shared" si="5"/>
        <v>11154.083333333334</v>
      </c>
      <c r="I18" s="159">
        <f t="shared" si="5"/>
        <v>10063.25</v>
      </c>
      <c r="J18" s="159">
        <f t="shared" si="5"/>
        <v>11086.09090909091</v>
      </c>
      <c r="K18" s="160">
        <f t="shared" si="5"/>
        <v>10799.416666666666</v>
      </c>
      <c r="L18" s="158">
        <f t="shared" si="5"/>
        <v>13287.333333333334</v>
      </c>
      <c r="M18" s="149">
        <f aca="true" t="shared" si="6" ref="M18:S18">AVERAGE(M4:M9,M11:M16)</f>
        <v>13374.583333333334</v>
      </c>
      <c r="N18" s="139">
        <f t="shared" si="6"/>
        <v>12553</v>
      </c>
      <c r="O18" s="139">
        <f t="shared" si="6"/>
        <v>11779.166666666666</v>
      </c>
      <c r="P18" s="139">
        <f t="shared" si="6"/>
        <v>16851.083333333332</v>
      </c>
      <c r="Q18" s="139">
        <f t="shared" si="6"/>
        <v>19980.583333333332</v>
      </c>
      <c r="R18" s="139">
        <f t="shared" si="6"/>
        <v>22569.083333333332</v>
      </c>
      <c r="S18" s="139">
        <f t="shared" si="6"/>
        <v>27814.416666666668</v>
      </c>
      <c r="T18" s="226">
        <f t="shared" si="0"/>
        <v>0.23241233398195926</v>
      </c>
    </row>
    <row r="19" ht="12.75">
      <c r="A19" s="3"/>
    </row>
    <row r="20" ht="14.25" customHeight="1">
      <c r="A20" s="77"/>
    </row>
    <row r="22" spans="14:15" ht="12.75">
      <c r="N22" s="32"/>
      <c r="O22" s="32"/>
    </row>
    <row r="23" spans="1:15" ht="12.75">
      <c r="A23" s="75"/>
      <c r="N23" s="32"/>
      <c r="O23" s="32"/>
    </row>
    <row r="26" ht="12.75">
      <c r="A26" s="75"/>
    </row>
    <row r="27" spans="1:19" ht="14.25">
      <c r="A27" s="25"/>
      <c r="Q27" s="32"/>
      <c r="R27" s="32"/>
      <c r="S27" s="32"/>
    </row>
    <row r="28" spans="1:21" ht="12.75">
      <c r="A28" s="249">
        <v>41317</v>
      </c>
      <c r="Q28" s="57"/>
      <c r="R28" s="352" t="s">
        <v>34</v>
      </c>
      <c r="S28" s="352"/>
      <c r="T28" s="71"/>
      <c r="U28" s="71"/>
    </row>
    <row r="29" spans="1:21" ht="12.75">
      <c r="A29" s="75"/>
      <c r="Q29" s="352" t="s">
        <v>35</v>
      </c>
      <c r="R29" s="352"/>
      <c r="S29" s="352"/>
      <c r="T29" s="352"/>
      <c r="U29" s="69"/>
    </row>
  </sheetData>
  <sheetProtection/>
  <mergeCells count="4">
    <mergeCell ref="A1:T1"/>
    <mergeCell ref="R28:S28"/>
    <mergeCell ref="Q29:T29"/>
    <mergeCell ref="F2:Q2"/>
  </mergeCells>
  <printOptions/>
  <pageMargins left="0" right="0" top="0.98425196850393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4">
      <selection activeCell="A27" sqref="A27"/>
    </sheetView>
  </sheetViews>
  <sheetFormatPr defaultColWidth="9.140625" defaultRowHeight="12.75"/>
  <cols>
    <col min="1" max="1" width="14.57421875" style="0" customWidth="1"/>
    <col min="2" max="2" width="13.7109375" style="0" hidden="1" customWidth="1"/>
    <col min="3" max="3" width="10.7109375" style="0" hidden="1" customWidth="1"/>
    <col min="4" max="4" width="13.140625" style="0" hidden="1" customWidth="1"/>
    <col min="5" max="5" width="12.00390625" style="0" hidden="1" customWidth="1"/>
    <col min="6" max="6" width="6.8515625" style="0" hidden="1" customWidth="1"/>
    <col min="7" max="7" width="12.00390625" style="0" customWidth="1"/>
    <col min="8" max="8" width="10.28125" style="0" customWidth="1"/>
    <col min="9" max="9" width="10.7109375" style="0" customWidth="1"/>
    <col min="10" max="10" width="12.8515625" style="0" customWidth="1"/>
    <col min="11" max="11" width="10.7109375" style="0" customWidth="1"/>
    <col min="12" max="12" width="10.140625" style="0" customWidth="1"/>
    <col min="13" max="13" width="12.140625" style="0" customWidth="1"/>
    <col min="14" max="15" width="10.7109375" style="0" customWidth="1"/>
    <col min="16" max="16" width="12.7109375" style="0" customWidth="1"/>
    <col min="17" max="17" width="10.7109375" style="0" customWidth="1"/>
    <col min="18" max="18" width="9.421875" style="0" customWidth="1"/>
  </cols>
  <sheetData>
    <row r="1" spans="1:18" ht="27.75" customHeight="1">
      <c r="A1" s="94"/>
      <c r="B1" s="351" t="s">
        <v>70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7" ht="13.5" thickBot="1">
      <c r="A2" s="360"/>
      <c r="B2" s="360"/>
      <c r="C2" s="4"/>
      <c r="D2" s="4"/>
      <c r="E2" s="4"/>
      <c r="F2" s="4"/>
      <c r="G2" s="4"/>
    </row>
    <row r="3" spans="1:18" ht="19.5" customHeight="1">
      <c r="A3" s="251"/>
      <c r="B3" s="356">
        <v>2010</v>
      </c>
      <c r="C3" s="356"/>
      <c r="D3" s="356"/>
      <c r="E3" s="356"/>
      <c r="F3" s="356"/>
      <c r="G3" s="363">
        <v>2011</v>
      </c>
      <c r="H3" s="356"/>
      <c r="I3" s="356"/>
      <c r="J3" s="356"/>
      <c r="K3" s="356"/>
      <c r="L3" s="361" t="s">
        <v>68</v>
      </c>
      <c r="M3" s="355">
        <v>2012</v>
      </c>
      <c r="N3" s="356"/>
      <c r="O3" s="356"/>
      <c r="P3" s="356"/>
      <c r="Q3" s="357"/>
      <c r="R3" s="358" t="s">
        <v>69</v>
      </c>
    </row>
    <row r="4" spans="1:18" ht="37.5" customHeight="1" thickBot="1">
      <c r="A4" s="253" t="s">
        <v>39</v>
      </c>
      <c r="B4" s="254" t="s">
        <v>65</v>
      </c>
      <c r="C4" s="255" t="s">
        <v>76</v>
      </c>
      <c r="D4" s="255" t="s">
        <v>75</v>
      </c>
      <c r="E4" s="256" t="s">
        <v>66</v>
      </c>
      <c r="F4" s="257" t="s">
        <v>67</v>
      </c>
      <c r="G4" s="254" t="s">
        <v>65</v>
      </c>
      <c r="H4" s="255" t="s">
        <v>76</v>
      </c>
      <c r="I4" s="255" t="s">
        <v>75</v>
      </c>
      <c r="J4" s="256" t="s">
        <v>66</v>
      </c>
      <c r="K4" s="257" t="s">
        <v>67</v>
      </c>
      <c r="L4" s="362"/>
      <c r="M4" s="254" t="s">
        <v>65</v>
      </c>
      <c r="N4" s="255" t="s">
        <v>76</v>
      </c>
      <c r="O4" s="255" t="s">
        <v>75</v>
      </c>
      <c r="P4" s="256" t="s">
        <v>66</v>
      </c>
      <c r="Q4" s="258" t="s">
        <v>67</v>
      </c>
      <c r="R4" s="359"/>
    </row>
    <row r="5" spans="1:18" ht="18" customHeight="1">
      <c r="A5" s="64" t="s">
        <v>40</v>
      </c>
      <c r="B5" s="259">
        <f>44+14709+37</f>
        <v>14790</v>
      </c>
      <c r="C5" s="260">
        <v>3443</v>
      </c>
      <c r="D5" s="260">
        <v>1510</v>
      </c>
      <c r="E5" s="260">
        <v>277</v>
      </c>
      <c r="F5" s="261">
        <f aca="true" t="shared" si="0" ref="F5:F10">B5+C5+D5+E5</f>
        <v>20020</v>
      </c>
      <c r="G5" s="87">
        <v>14225</v>
      </c>
      <c r="H5" s="87">
        <v>4452</v>
      </c>
      <c r="I5" s="87">
        <v>1451</v>
      </c>
      <c r="J5" s="87">
        <v>223</v>
      </c>
      <c r="K5" s="260">
        <f>G5+H5+I5+J5</f>
        <v>20351</v>
      </c>
      <c r="L5" s="262">
        <f>(K5/F5)-1</f>
        <v>0.016533466533466434</v>
      </c>
      <c r="M5" s="92">
        <v>16641</v>
      </c>
      <c r="N5" s="87">
        <v>5714</v>
      </c>
      <c r="O5" s="87">
        <v>1738</v>
      </c>
      <c r="P5" s="87">
        <v>243</v>
      </c>
      <c r="Q5" s="260">
        <f aca="true" t="shared" si="1" ref="Q5:Q10">M5+N5+O5+P5</f>
        <v>24336</v>
      </c>
      <c r="R5" s="262">
        <f aca="true" t="shared" si="2" ref="R5:R11">(Q5/K5)-1</f>
        <v>0.19581347353938372</v>
      </c>
    </row>
    <row r="6" spans="1:18" ht="18" customHeight="1">
      <c r="A6" s="65" t="s">
        <v>41</v>
      </c>
      <c r="B6" s="250">
        <f>45+13246+30</f>
        <v>13321</v>
      </c>
      <c r="C6" s="87">
        <v>3534</v>
      </c>
      <c r="D6" s="87">
        <v>1540</v>
      </c>
      <c r="E6" s="87">
        <v>258</v>
      </c>
      <c r="F6" s="164">
        <f t="shared" si="0"/>
        <v>18653</v>
      </c>
      <c r="G6" s="87">
        <v>13628</v>
      </c>
      <c r="H6" s="87">
        <v>4510</v>
      </c>
      <c r="I6" s="87">
        <v>1475</v>
      </c>
      <c r="J6" s="87">
        <v>222</v>
      </c>
      <c r="K6" s="87">
        <f aca="true" t="shared" si="3" ref="K6:K17">G6+H6+I6+J6</f>
        <v>19835</v>
      </c>
      <c r="L6" s="146">
        <f aca="true" t="shared" si="4" ref="L6:L19">(K6/F6)-1</f>
        <v>0.06336782287031584</v>
      </c>
      <c r="M6" s="92">
        <v>16109</v>
      </c>
      <c r="N6" s="87">
        <v>5880</v>
      </c>
      <c r="O6" s="87">
        <v>1770</v>
      </c>
      <c r="P6" s="87">
        <v>226</v>
      </c>
      <c r="Q6" s="87">
        <f t="shared" si="1"/>
        <v>23985</v>
      </c>
      <c r="R6" s="146">
        <f t="shared" si="2"/>
        <v>0.20922611545248304</v>
      </c>
    </row>
    <row r="7" spans="1:18" ht="18" customHeight="1">
      <c r="A7" s="65" t="s">
        <v>42</v>
      </c>
      <c r="B7" s="250">
        <f>43+12995+32</f>
        <v>13070</v>
      </c>
      <c r="C7" s="87">
        <v>3352</v>
      </c>
      <c r="D7" s="87">
        <v>1436</v>
      </c>
      <c r="E7" s="87">
        <v>260</v>
      </c>
      <c r="F7" s="164">
        <f t="shared" si="0"/>
        <v>18118</v>
      </c>
      <c r="G7" s="87">
        <v>12896</v>
      </c>
      <c r="H7" s="87">
        <v>4268</v>
      </c>
      <c r="I7" s="87">
        <v>1420</v>
      </c>
      <c r="J7" s="87">
        <v>211</v>
      </c>
      <c r="K7" s="87">
        <f t="shared" si="3"/>
        <v>18795</v>
      </c>
      <c r="L7" s="146">
        <f t="shared" si="4"/>
        <v>0.037366155204768825</v>
      </c>
      <c r="M7" s="92">
        <v>15712</v>
      </c>
      <c r="N7" s="87">
        <v>5701</v>
      </c>
      <c r="O7" s="87">
        <v>1721</v>
      </c>
      <c r="P7" s="87">
        <v>244</v>
      </c>
      <c r="Q7" s="87">
        <f t="shared" si="1"/>
        <v>23378</v>
      </c>
      <c r="R7" s="146">
        <f t="shared" si="2"/>
        <v>0.2438414471934025</v>
      </c>
    </row>
    <row r="8" spans="1:18" ht="18" customHeight="1">
      <c r="A8" s="65" t="s">
        <v>43</v>
      </c>
      <c r="B8" s="250">
        <f>31+9163+29</f>
        <v>9223</v>
      </c>
      <c r="C8" s="87">
        <v>2511</v>
      </c>
      <c r="D8" s="87">
        <v>1109</v>
      </c>
      <c r="E8" s="87">
        <v>242</v>
      </c>
      <c r="F8" s="164">
        <f t="shared" si="0"/>
        <v>13085</v>
      </c>
      <c r="G8" s="87">
        <v>10096</v>
      </c>
      <c r="H8" s="87">
        <v>3293</v>
      </c>
      <c r="I8" s="87">
        <v>1107</v>
      </c>
      <c r="J8" s="87">
        <v>197</v>
      </c>
      <c r="K8" s="87">
        <f t="shared" si="3"/>
        <v>14693</v>
      </c>
      <c r="L8" s="146">
        <f t="shared" si="4"/>
        <v>0.12288880397401614</v>
      </c>
      <c r="M8" s="92">
        <v>14093</v>
      </c>
      <c r="N8" s="87">
        <v>4915</v>
      </c>
      <c r="O8" s="87">
        <v>1523</v>
      </c>
      <c r="P8" s="87">
        <v>227</v>
      </c>
      <c r="Q8" s="87">
        <f t="shared" si="1"/>
        <v>20758</v>
      </c>
      <c r="R8" s="146">
        <f t="shared" si="2"/>
        <v>0.4127815966786905</v>
      </c>
    </row>
    <row r="9" spans="1:18" ht="18" customHeight="1">
      <c r="A9" s="65" t="s">
        <v>44</v>
      </c>
      <c r="B9" s="250">
        <f>29+7523+32</f>
        <v>7584</v>
      </c>
      <c r="C9" s="87">
        <v>2003</v>
      </c>
      <c r="D9" s="87">
        <v>942</v>
      </c>
      <c r="E9" s="87">
        <v>211</v>
      </c>
      <c r="F9" s="164">
        <f t="shared" si="0"/>
        <v>10740</v>
      </c>
      <c r="G9" s="87">
        <v>8441</v>
      </c>
      <c r="H9" s="87">
        <v>2526</v>
      </c>
      <c r="I9" s="87">
        <v>953</v>
      </c>
      <c r="J9" s="87">
        <v>189</v>
      </c>
      <c r="K9" s="87">
        <f t="shared" si="3"/>
        <v>12109</v>
      </c>
      <c r="L9" s="146">
        <f t="shared" si="4"/>
        <v>0.1274674115456238</v>
      </c>
      <c r="M9" s="92">
        <v>10932</v>
      </c>
      <c r="N9" s="87">
        <v>3542</v>
      </c>
      <c r="O9" s="87">
        <v>1186</v>
      </c>
      <c r="P9" s="87">
        <v>223</v>
      </c>
      <c r="Q9" s="87">
        <f t="shared" si="1"/>
        <v>15883</v>
      </c>
      <c r="R9" s="146">
        <f t="shared" si="2"/>
        <v>0.31166900652407303</v>
      </c>
    </row>
    <row r="10" spans="1:18" ht="18" customHeight="1" thickBot="1">
      <c r="A10" s="263" t="s">
        <v>45</v>
      </c>
      <c r="B10" s="264">
        <f>26+8150+33</f>
        <v>8209</v>
      </c>
      <c r="C10" s="265">
        <v>1838</v>
      </c>
      <c r="D10" s="265">
        <v>869</v>
      </c>
      <c r="E10" s="265">
        <v>188</v>
      </c>
      <c r="F10" s="266">
        <f t="shared" si="0"/>
        <v>11104</v>
      </c>
      <c r="G10" s="87">
        <v>9388</v>
      </c>
      <c r="H10" s="87">
        <v>2158</v>
      </c>
      <c r="I10" s="87">
        <v>982</v>
      </c>
      <c r="J10" s="87">
        <v>191</v>
      </c>
      <c r="K10" s="265">
        <f t="shared" si="3"/>
        <v>12719</v>
      </c>
      <c r="L10" s="225">
        <f t="shared" si="4"/>
        <v>0.145443083573487</v>
      </c>
      <c r="M10" s="92">
        <v>11250</v>
      </c>
      <c r="N10" s="87">
        <v>2931</v>
      </c>
      <c r="O10" s="87">
        <v>1074</v>
      </c>
      <c r="P10" s="87">
        <v>209</v>
      </c>
      <c r="Q10" s="87">
        <f t="shared" si="1"/>
        <v>15464</v>
      </c>
      <c r="R10" s="146">
        <f t="shared" si="2"/>
        <v>0.21581885368346576</v>
      </c>
    </row>
    <row r="11" spans="1:18" ht="45.75" thickBot="1">
      <c r="A11" s="95" t="s">
        <v>71</v>
      </c>
      <c r="B11" s="272">
        <f aca="true" t="shared" si="5" ref="B11:J11">AVERAGE(B5:B10)</f>
        <v>11032.833333333334</v>
      </c>
      <c r="C11" s="272">
        <f t="shared" si="5"/>
        <v>2780.1666666666665</v>
      </c>
      <c r="D11" s="272">
        <f t="shared" si="5"/>
        <v>1234.3333333333333</v>
      </c>
      <c r="E11" s="272">
        <f t="shared" si="5"/>
        <v>239.33333333333334</v>
      </c>
      <c r="F11" s="273">
        <f t="shared" si="5"/>
        <v>15286.666666666666</v>
      </c>
      <c r="G11" s="272">
        <f t="shared" si="5"/>
        <v>11445.666666666666</v>
      </c>
      <c r="H11" s="272">
        <f t="shared" si="5"/>
        <v>3534.5</v>
      </c>
      <c r="I11" s="272">
        <f t="shared" si="5"/>
        <v>1231.3333333333333</v>
      </c>
      <c r="J11" s="272">
        <f t="shared" si="5"/>
        <v>205.5</v>
      </c>
      <c r="K11" s="272">
        <f>AVERAGE(K5:K10)</f>
        <v>16417</v>
      </c>
      <c r="L11" s="152">
        <f t="shared" si="4"/>
        <v>0.07394243349324037</v>
      </c>
      <c r="M11" s="272">
        <f>AVERAGE(M5:M10)</f>
        <v>14122.833333333334</v>
      </c>
      <c r="N11" s="272">
        <f>AVERAGE(N5:N10)</f>
        <v>4780.5</v>
      </c>
      <c r="O11" s="272">
        <f>AVERAGE(O5:O10)</f>
        <v>1502</v>
      </c>
      <c r="P11" s="272">
        <f>AVERAGE(P5:P10)</f>
        <v>228.66666666666666</v>
      </c>
      <c r="Q11" s="272">
        <f>AVERAGE(Q5:Q10)</f>
        <v>20634</v>
      </c>
      <c r="R11" s="152">
        <f t="shared" si="2"/>
        <v>0.2568678808552112</v>
      </c>
    </row>
    <row r="12" spans="1:18" ht="18" customHeight="1">
      <c r="A12" s="252" t="s">
        <v>50</v>
      </c>
      <c r="B12" s="268">
        <f>25+9671+40</f>
        <v>9736</v>
      </c>
      <c r="C12" s="268">
        <v>1885</v>
      </c>
      <c r="D12" s="268">
        <v>934</v>
      </c>
      <c r="E12" s="268">
        <v>194</v>
      </c>
      <c r="F12" s="269">
        <f aca="true" t="shared" si="6" ref="F12:F17">B12+C12+D12+E12</f>
        <v>12749</v>
      </c>
      <c r="G12" s="87">
        <v>11219</v>
      </c>
      <c r="H12" s="87">
        <v>2316</v>
      </c>
      <c r="I12" s="87">
        <v>1018</v>
      </c>
      <c r="J12" s="87">
        <v>206</v>
      </c>
      <c r="K12" s="268">
        <f t="shared" si="3"/>
        <v>14759</v>
      </c>
      <c r="L12" s="270">
        <f t="shared" si="4"/>
        <v>0.15765942426857005</v>
      </c>
      <c r="M12" s="271"/>
      <c r="N12" s="268"/>
      <c r="O12" s="268"/>
      <c r="P12" s="268"/>
      <c r="Q12" s="268"/>
      <c r="R12" s="270"/>
    </row>
    <row r="13" spans="1:18" ht="18" customHeight="1">
      <c r="A13" s="65" t="s">
        <v>51</v>
      </c>
      <c r="B13" s="87">
        <f>25+9478+31</f>
        <v>9534</v>
      </c>
      <c r="C13" s="87">
        <v>1732</v>
      </c>
      <c r="D13" s="87">
        <v>878</v>
      </c>
      <c r="E13" s="87">
        <v>176</v>
      </c>
      <c r="F13" s="164">
        <f t="shared" si="6"/>
        <v>12320</v>
      </c>
      <c r="G13" s="87">
        <v>11140</v>
      </c>
      <c r="H13" s="87">
        <v>2110</v>
      </c>
      <c r="I13" s="87">
        <v>942</v>
      </c>
      <c r="J13" s="87">
        <v>164</v>
      </c>
      <c r="K13" s="87">
        <f t="shared" si="3"/>
        <v>14356</v>
      </c>
      <c r="L13" s="146">
        <f t="shared" si="4"/>
        <v>0.16525974025974022</v>
      </c>
      <c r="M13" s="92"/>
      <c r="N13" s="87"/>
      <c r="O13" s="87"/>
      <c r="P13" s="87"/>
      <c r="Q13" s="87"/>
      <c r="R13" s="146"/>
    </row>
    <row r="14" spans="1:18" ht="18" customHeight="1">
      <c r="A14" s="65" t="s">
        <v>52</v>
      </c>
      <c r="B14" s="87">
        <f>31+8436+40</f>
        <v>8507</v>
      </c>
      <c r="C14" s="87">
        <v>1741</v>
      </c>
      <c r="D14" s="87">
        <v>889</v>
      </c>
      <c r="E14" s="87">
        <v>186</v>
      </c>
      <c r="F14" s="164">
        <f t="shared" si="6"/>
        <v>11323</v>
      </c>
      <c r="G14" s="87">
        <v>10381</v>
      </c>
      <c r="H14" s="87">
        <v>2228</v>
      </c>
      <c r="I14" s="87">
        <v>985</v>
      </c>
      <c r="J14" s="87">
        <v>186</v>
      </c>
      <c r="K14" s="87">
        <f t="shared" si="3"/>
        <v>13780</v>
      </c>
      <c r="L14" s="146">
        <f t="shared" si="4"/>
        <v>0.21699196326061987</v>
      </c>
      <c r="M14" s="92"/>
      <c r="N14" s="87"/>
      <c r="O14" s="87"/>
      <c r="P14" s="87"/>
      <c r="Q14" s="87"/>
      <c r="R14" s="146"/>
    </row>
    <row r="15" spans="1:18" ht="18" customHeight="1">
      <c r="A15" s="65" t="s">
        <v>53</v>
      </c>
      <c r="B15" s="87">
        <f>33+6863+39</f>
        <v>6935</v>
      </c>
      <c r="C15" s="87">
        <v>1819</v>
      </c>
      <c r="D15" s="87">
        <v>856</v>
      </c>
      <c r="E15" s="87">
        <v>192</v>
      </c>
      <c r="F15" s="164">
        <f t="shared" si="6"/>
        <v>9802</v>
      </c>
      <c r="G15" s="87">
        <v>8721</v>
      </c>
      <c r="H15" s="87">
        <v>2360</v>
      </c>
      <c r="I15" s="87">
        <v>993</v>
      </c>
      <c r="J15" s="87">
        <v>185</v>
      </c>
      <c r="K15" s="87">
        <f t="shared" si="3"/>
        <v>12259</v>
      </c>
      <c r="L15" s="146">
        <f t="shared" si="4"/>
        <v>0.25066312997347473</v>
      </c>
      <c r="M15" s="92"/>
      <c r="N15" s="87"/>
      <c r="O15" s="87"/>
      <c r="P15" s="87"/>
      <c r="Q15" s="87"/>
      <c r="R15" s="146"/>
    </row>
    <row r="16" spans="1:18" ht="18" customHeight="1">
      <c r="A16" s="65" t="s">
        <v>54</v>
      </c>
      <c r="B16" s="87">
        <f>42+9563+40</f>
        <v>9645</v>
      </c>
      <c r="C16" s="87">
        <v>2936</v>
      </c>
      <c r="D16" s="87">
        <v>1220</v>
      </c>
      <c r="E16" s="87">
        <v>195</v>
      </c>
      <c r="F16" s="164">
        <f t="shared" si="6"/>
        <v>13996</v>
      </c>
      <c r="G16" s="87">
        <v>11869</v>
      </c>
      <c r="H16" s="87">
        <v>4096</v>
      </c>
      <c r="I16" s="87">
        <v>1348</v>
      </c>
      <c r="J16" s="87">
        <v>210</v>
      </c>
      <c r="K16" s="87">
        <f t="shared" si="3"/>
        <v>17523</v>
      </c>
      <c r="L16" s="146">
        <f t="shared" si="4"/>
        <v>0.2520005715918834</v>
      </c>
      <c r="M16" s="92"/>
      <c r="N16" s="87"/>
      <c r="O16" s="87"/>
      <c r="P16" s="87"/>
      <c r="Q16" s="87"/>
      <c r="R16" s="146"/>
    </row>
    <row r="17" spans="1:18" ht="18" customHeight="1" thickBot="1">
      <c r="A17" s="263" t="s">
        <v>55</v>
      </c>
      <c r="B17" s="265">
        <f>51+12662+37</f>
        <v>12750</v>
      </c>
      <c r="C17" s="265">
        <v>3727</v>
      </c>
      <c r="D17" s="265">
        <v>1441</v>
      </c>
      <c r="E17" s="265">
        <v>197</v>
      </c>
      <c r="F17" s="266">
        <f t="shared" si="6"/>
        <v>18115</v>
      </c>
      <c r="G17" s="87">
        <v>15176</v>
      </c>
      <c r="H17" s="87">
        <v>5046</v>
      </c>
      <c r="I17" s="87">
        <v>1588</v>
      </c>
      <c r="J17" s="87">
        <v>241</v>
      </c>
      <c r="K17" s="265">
        <f t="shared" si="3"/>
        <v>22051</v>
      </c>
      <c r="L17" s="225">
        <f t="shared" si="4"/>
        <v>0.21727849848192116</v>
      </c>
      <c r="M17" s="267"/>
      <c r="N17" s="265"/>
      <c r="O17" s="265"/>
      <c r="P17" s="265"/>
      <c r="Q17" s="265"/>
      <c r="R17" s="225"/>
    </row>
    <row r="18" spans="1:18" ht="45.75" thickBot="1">
      <c r="A18" s="95" t="s">
        <v>72</v>
      </c>
      <c r="B18" s="272">
        <f aca="true" t="shared" si="7" ref="B18:K18">AVERAGE(B12:B17)</f>
        <v>9517.833333333334</v>
      </c>
      <c r="C18" s="272">
        <f t="shared" si="7"/>
        <v>2306.6666666666665</v>
      </c>
      <c r="D18" s="272">
        <f t="shared" si="7"/>
        <v>1036.3333333333333</v>
      </c>
      <c r="E18" s="272">
        <f t="shared" si="7"/>
        <v>190</v>
      </c>
      <c r="F18" s="273">
        <f t="shared" si="7"/>
        <v>13050.833333333334</v>
      </c>
      <c r="G18" s="272">
        <f t="shared" si="7"/>
        <v>11417.666666666666</v>
      </c>
      <c r="H18" s="272">
        <f t="shared" si="7"/>
        <v>3026</v>
      </c>
      <c r="I18" s="272">
        <f t="shared" si="7"/>
        <v>1145.6666666666667</v>
      </c>
      <c r="J18" s="272">
        <f t="shared" si="7"/>
        <v>198.66666666666666</v>
      </c>
      <c r="K18" s="272">
        <f t="shared" si="7"/>
        <v>15788</v>
      </c>
      <c r="L18" s="152">
        <f t="shared" si="4"/>
        <v>0.2097311793627481</v>
      </c>
      <c r="M18" s="274"/>
      <c r="N18" s="272"/>
      <c r="O18" s="272"/>
      <c r="P18" s="272"/>
      <c r="Q18" s="272"/>
      <c r="R18" s="226"/>
    </row>
    <row r="19" spans="1:18" ht="45.75" thickBot="1">
      <c r="A19" s="95" t="s">
        <v>73</v>
      </c>
      <c r="B19" s="93">
        <f aca="true" t="shared" si="8" ref="B19:K19">AVERAGE(B5:B10,B12:B17)</f>
        <v>10275.333333333334</v>
      </c>
      <c r="C19" s="93">
        <f t="shared" si="8"/>
        <v>2543.4166666666665</v>
      </c>
      <c r="D19" s="93">
        <f t="shared" si="8"/>
        <v>1135.3333333333333</v>
      </c>
      <c r="E19" s="93">
        <f t="shared" si="8"/>
        <v>214.66666666666666</v>
      </c>
      <c r="F19" s="236">
        <f t="shared" si="8"/>
        <v>14168.75</v>
      </c>
      <c r="G19" s="93">
        <f t="shared" si="8"/>
        <v>11431.666666666666</v>
      </c>
      <c r="H19" s="93">
        <f t="shared" si="8"/>
        <v>3280.25</v>
      </c>
      <c r="I19" s="93">
        <f t="shared" si="8"/>
        <v>1188.5</v>
      </c>
      <c r="J19" s="93">
        <f t="shared" si="8"/>
        <v>202.08333333333334</v>
      </c>
      <c r="K19" s="93">
        <f t="shared" si="8"/>
        <v>16102.5</v>
      </c>
      <c r="L19" s="152">
        <f t="shared" si="4"/>
        <v>0.1364799294221437</v>
      </c>
      <c r="M19" s="78"/>
      <c r="N19" s="93"/>
      <c r="O19" s="93"/>
      <c r="P19" s="93"/>
      <c r="Q19" s="93"/>
      <c r="R19" s="226"/>
    </row>
    <row r="20" ht="12.75">
      <c r="L20" s="112"/>
    </row>
    <row r="21" ht="12.75">
      <c r="L21" s="143"/>
    </row>
    <row r="22" spans="1:18" ht="31.5" customHeight="1">
      <c r="A22" s="354" t="s">
        <v>74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</row>
    <row r="24" ht="12.75">
      <c r="A24" s="70"/>
    </row>
    <row r="25" spans="1:18" ht="12.75">
      <c r="A25" s="70"/>
      <c r="H25" s="57"/>
      <c r="I25" s="71"/>
      <c r="J25" s="71"/>
      <c r="K25" s="71"/>
      <c r="O25" s="57"/>
      <c r="P25" s="352" t="s">
        <v>34</v>
      </c>
      <c r="Q25" s="352"/>
      <c r="R25" s="71"/>
    </row>
    <row r="26" spans="1:18" ht="12.75">
      <c r="A26" s="249">
        <v>41317</v>
      </c>
      <c r="H26" s="71"/>
      <c r="I26" s="71"/>
      <c r="J26" s="71"/>
      <c r="K26" s="71"/>
      <c r="O26" s="352" t="s">
        <v>35</v>
      </c>
      <c r="P26" s="352"/>
      <c r="Q26" s="352"/>
      <c r="R26" s="352"/>
    </row>
  </sheetData>
  <sheetProtection/>
  <mergeCells count="10">
    <mergeCell ref="A22:R22"/>
    <mergeCell ref="P25:Q25"/>
    <mergeCell ref="O26:R26"/>
    <mergeCell ref="M3:Q3"/>
    <mergeCell ref="R3:R4"/>
    <mergeCell ref="B1:R1"/>
    <mergeCell ref="A2:B2"/>
    <mergeCell ref="L3:L4"/>
    <mergeCell ref="B3:F3"/>
    <mergeCell ref="G3:K3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9">
      <selection activeCell="A31" sqref="A31"/>
    </sheetView>
  </sheetViews>
  <sheetFormatPr defaultColWidth="17.7109375" defaultRowHeight="12.75"/>
  <cols>
    <col min="1" max="1" width="17.28125" style="0" customWidth="1"/>
    <col min="2" max="2" width="9.28125" style="0" hidden="1" customWidth="1"/>
    <col min="3" max="3" width="14.421875" style="0" hidden="1" customWidth="1"/>
    <col min="4" max="4" width="9.28125" style="0" hidden="1" customWidth="1"/>
    <col min="5" max="5" width="14.421875" style="0" hidden="1" customWidth="1"/>
    <col min="6" max="6" width="9.28125" style="0" hidden="1" customWidth="1"/>
    <col min="7" max="7" width="14.421875" style="0" hidden="1" customWidth="1"/>
    <col min="8" max="8" width="7.7109375" style="0" hidden="1" customWidth="1"/>
    <col min="9" max="9" width="16.00390625" style="0" hidden="1" customWidth="1"/>
    <col min="10" max="10" width="8.421875" style="0" customWidth="1"/>
    <col min="11" max="11" width="14.8515625" style="0" customWidth="1"/>
    <col min="12" max="12" width="9.57421875" style="0" customWidth="1"/>
    <col min="13" max="13" width="8.28125" style="0" customWidth="1"/>
    <col min="14" max="14" width="14.7109375" style="0" customWidth="1"/>
    <col min="15" max="15" width="9.00390625" style="0" customWidth="1"/>
    <col min="16" max="16" width="8.7109375" style="0" customWidth="1"/>
    <col min="17" max="17" width="14.421875" style="0" customWidth="1"/>
    <col min="18" max="19" width="8.8515625" style="0" customWidth="1"/>
    <col min="20" max="20" width="15.8515625" style="0" bestFit="1" customWidth="1"/>
    <col min="21" max="21" width="9.140625" style="0" customWidth="1"/>
  </cols>
  <sheetData>
    <row r="1" spans="1:21" ht="24" customHeight="1">
      <c r="A1" s="136"/>
      <c r="B1" s="136"/>
      <c r="C1" s="136"/>
      <c r="D1" s="136"/>
      <c r="E1" s="136"/>
      <c r="F1" s="136"/>
      <c r="G1" s="136"/>
      <c r="H1" s="364" t="s">
        <v>64</v>
      </c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</row>
    <row r="2" ht="13.5" customHeight="1" thickBot="1"/>
    <row r="3" spans="1:21" ht="12.75" customHeight="1" thickBot="1">
      <c r="A3" s="331" t="s">
        <v>39</v>
      </c>
      <c r="B3" s="371">
        <v>2005</v>
      </c>
      <c r="C3" s="379"/>
      <c r="D3" s="371">
        <v>2006</v>
      </c>
      <c r="E3" s="379"/>
      <c r="F3" s="371">
        <v>2007</v>
      </c>
      <c r="G3" s="379"/>
      <c r="H3" s="371">
        <v>2008</v>
      </c>
      <c r="I3" s="379"/>
      <c r="J3" s="371">
        <v>2009</v>
      </c>
      <c r="K3" s="372"/>
      <c r="L3" s="376" t="s">
        <v>36</v>
      </c>
      <c r="M3" s="371">
        <v>2010</v>
      </c>
      <c r="N3" s="372"/>
      <c r="O3" s="376" t="s">
        <v>37</v>
      </c>
      <c r="P3" s="382">
        <v>2011</v>
      </c>
      <c r="Q3" s="372"/>
      <c r="R3" s="376" t="s">
        <v>38</v>
      </c>
      <c r="S3" s="371">
        <v>2012</v>
      </c>
      <c r="T3" s="379"/>
      <c r="U3" s="373" t="s">
        <v>49</v>
      </c>
    </row>
    <row r="4" spans="1:21" ht="12.75" customHeight="1">
      <c r="A4" s="380"/>
      <c r="B4" s="365" t="s">
        <v>46</v>
      </c>
      <c r="C4" s="368" t="s">
        <v>47</v>
      </c>
      <c r="D4" s="365" t="s">
        <v>46</v>
      </c>
      <c r="E4" s="368" t="s">
        <v>47</v>
      </c>
      <c r="F4" s="365" t="s">
        <v>46</v>
      </c>
      <c r="G4" s="368" t="s">
        <v>47</v>
      </c>
      <c r="H4" s="365" t="s">
        <v>46</v>
      </c>
      <c r="I4" s="368" t="s">
        <v>47</v>
      </c>
      <c r="J4" s="365" t="s">
        <v>46</v>
      </c>
      <c r="K4" s="368" t="s">
        <v>47</v>
      </c>
      <c r="L4" s="377"/>
      <c r="M4" s="365" t="s">
        <v>46</v>
      </c>
      <c r="N4" s="368" t="s">
        <v>47</v>
      </c>
      <c r="O4" s="377"/>
      <c r="P4" s="365" t="s">
        <v>46</v>
      </c>
      <c r="Q4" s="368" t="s">
        <v>47</v>
      </c>
      <c r="R4" s="377"/>
      <c r="S4" s="365" t="s">
        <v>46</v>
      </c>
      <c r="T4" s="368" t="s">
        <v>47</v>
      </c>
      <c r="U4" s="374"/>
    </row>
    <row r="5" spans="1:21" ht="12.75">
      <c r="A5" s="380"/>
      <c r="B5" s="366"/>
      <c r="C5" s="369"/>
      <c r="D5" s="366"/>
      <c r="E5" s="369"/>
      <c r="F5" s="366"/>
      <c r="G5" s="369"/>
      <c r="H5" s="366"/>
      <c r="I5" s="369"/>
      <c r="J5" s="366"/>
      <c r="K5" s="369"/>
      <c r="L5" s="377"/>
      <c r="M5" s="366"/>
      <c r="N5" s="369"/>
      <c r="O5" s="377"/>
      <c r="P5" s="366"/>
      <c r="Q5" s="369"/>
      <c r="R5" s="377"/>
      <c r="S5" s="366"/>
      <c r="T5" s="369"/>
      <c r="U5" s="374"/>
    </row>
    <row r="6" spans="1:21" ht="19.5" customHeight="1" thickBot="1">
      <c r="A6" s="332"/>
      <c r="B6" s="367"/>
      <c r="C6" s="370"/>
      <c r="D6" s="367"/>
      <c r="E6" s="370"/>
      <c r="F6" s="367"/>
      <c r="G6" s="370"/>
      <c r="H6" s="367"/>
      <c r="I6" s="370"/>
      <c r="J6" s="367"/>
      <c r="K6" s="370"/>
      <c r="L6" s="378"/>
      <c r="M6" s="367"/>
      <c r="N6" s="370"/>
      <c r="O6" s="378"/>
      <c r="P6" s="367"/>
      <c r="Q6" s="370"/>
      <c r="R6" s="378"/>
      <c r="S6" s="367"/>
      <c r="T6" s="370"/>
      <c r="U6" s="375"/>
    </row>
    <row r="7" spans="1:21" ht="15" customHeight="1">
      <c r="A7" s="246" t="s">
        <v>40</v>
      </c>
      <c r="B7" s="34">
        <v>14673</v>
      </c>
      <c r="C7" s="67">
        <v>2940510</v>
      </c>
      <c r="D7" s="34">
        <v>14562</v>
      </c>
      <c r="E7" s="100">
        <v>3818295</v>
      </c>
      <c r="F7" s="34">
        <v>14489</v>
      </c>
      <c r="G7" s="67">
        <v>3005355</v>
      </c>
      <c r="H7" s="34">
        <v>12860</v>
      </c>
      <c r="I7" s="100">
        <v>6429356</v>
      </c>
      <c r="J7" s="33">
        <v>14841</v>
      </c>
      <c r="K7" s="188">
        <v>5725662</v>
      </c>
      <c r="L7" s="172">
        <f aca="true" t="shared" si="0" ref="L7:L21">J7/H7-1</f>
        <v>0.15404354587869373</v>
      </c>
      <c r="M7" s="33">
        <v>20020</v>
      </c>
      <c r="N7" s="188">
        <v>6402802</v>
      </c>
      <c r="O7" s="172">
        <f aca="true" t="shared" si="1" ref="O7:O21">M7/J7-1</f>
        <v>0.34896570311973596</v>
      </c>
      <c r="P7" s="42">
        <v>20351</v>
      </c>
      <c r="Q7" s="177">
        <v>7694758</v>
      </c>
      <c r="R7" s="172">
        <f aca="true" t="shared" si="2" ref="R7:R21">P7/M7-1</f>
        <v>0.016533466533466434</v>
      </c>
      <c r="S7" s="170">
        <v>24336</v>
      </c>
      <c r="T7" s="165">
        <v>7876600</v>
      </c>
      <c r="U7" s="172">
        <f aca="true" t="shared" si="3" ref="U7:U13">S7/P7-1</f>
        <v>0.19581347353938372</v>
      </c>
    </row>
    <row r="8" spans="1:21" ht="15" customHeight="1">
      <c r="A8" s="247" t="s">
        <v>41</v>
      </c>
      <c r="B8" s="36">
        <v>14411</v>
      </c>
      <c r="C8" s="62">
        <v>3852153</v>
      </c>
      <c r="D8" s="36">
        <v>14322</v>
      </c>
      <c r="E8" s="55">
        <v>3421812</v>
      </c>
      <c r="F8" s="36">
        <v>13985</v>
      </c>
      <c r="G8" s="62">
        <v>4133238</v>
      </c>
      <c r="H8" s="36">
        <v>12872</v>
      </c>
      <c r="I8" s="55">
        <v>7705397</v>
      </c>
      <c r="J8" s="35">
        <v>15214</v>
      </c>
      <c r="K8" s="189">
        <v>7721727</v>
      </c>
      <c r="L8" s="174">
        <f t="shared" si="0"/>
        <v>0.18194530764449968</v>
      </c>
      <c r="M8" s="35">
        <v>18653</v>
      </c>
      <c r="N8" s="189">
        <v>9341322</v>
      </c>
      <c r="O8" s="173">
        <f t="shared" si="1"/>
        <v>0.2260418036019456</v>
      </c>
      <c r="P8" s="43">
        <v>19835</v>
      </c>
      <c r="Q8" s="178">
        <v>9733588</v>
      </c>
      <c r="R8" s="173">
        <f t="shared" si="2"/>
        <v>0.06336782287031584</v>
      </c>
      <c r="S8" s="54">
        <v>23985</v>
      </c>
      <c r="T8" s="166">
        <v>13293238</v>
      </c>
      <c r="U8" s="173">
        <f t="shared" si="3"/>
        <v>0.20922611545248304</v>
      </c>
    </row>
    <row r="9" spans="1:21" ht="15" customHeight="1">
      <c r="A9" s="247" t="s">
        <v>42</v>
      </c>
      <c r="B9" s="36">
        <v>13289</v>
      </c>
      <c r="C9" s="62">
        <v>4243776</v>
      </c>
      <c r="D9" s="36">
        <v>13512</v>
      </c>
      <c r="E9" s="55">
        <v>4348349</v>
      </c>
      <c r="F9" s="36">
        <v>12972</v>
      </c>
      <c r="G9" s="62">
        <v>4375808</v>
      </c>
      <c r="H9" s="36">
        <v>12054</v>
      </c>
      <c r="I9" s="101">
        <v>6561430</v>
      </c>
      <c r="J9" s="35">
        <v>15070</v>
      </c>
      <c r="K9" s="190">
        <v>6994997</v>
      </c>
      <c r="L9" s="174">
        <f t="shared" si="0"/>
        <v>0.250207400033184</v>
      </c>
      <c r="M9" s="35">
        <v>18118</v>
      </c>
      <c r="N9" s="190">
        <v>12306668</v>
      </c>
      <c r="O9" s="173">
        <f t="shared" si="1"/>
        <v>0.20225613802256137</v>
      </c>
      <c r="P9" s="43">
        <v>18795</v>
      </c>
      <c r="Q9" s="179">
        <v>16379537</v>
      </c>
      <c r="R9" s="173">
        <f t="shared" si="2"/>
        <v>0.037366155204768825</v>
      </c>
      <c r="S9" s="54">
        <v>23378</v>
      </c>
      <c r="T9" s="167">
        <v>13221451</v>
      </c>
      <c r="U9" s="173">
        <f t="shared" si="3"/>
        <v>0.2438414471934025</v>
      </c>
    </row>
    <row r="10" spans="1:21" ht="15" customHeight="1">
      <c r="A10" s="247" t="s">
        <v>43</v>
      </c>
      <c r="B10" s="36">
        <v>8005</v>
      </c>
      <c r="C10" s="62">
        <v>3585663</v>
      </c>
      <c r="D10" s="36">
        <v>8879</v>
      </c>
      <c r="E10" s="55">
        <v>4502221</v>
      </c>
      <c r="F10" s="36">
        <v>8319</v>
      </c>
      <c r="G10" s="62">
        <v>3911497</v>
      </c>
      <c r="H10" s="36">
        <v>7536</v>
      </c>
      <c r="I10" s="55">
        <v>6895257</v>
      </c>
      <c r="J10" s="35">
        <v>11372</v>
      </c>
      <c r="K10" s="184">
        <v>6955494</v>
      </c>
      <c r="L10" s="174">
        <f t="shared" si="0"/>
        <v>0.5090233545647558</v>
      </c>
      <c r="M10" s="35">
        <v>13085</v>
      </c>
      <c r="N10" s="184">
        <v>8344709</v>
      </c>
      <c r="O10" s="173">
        <f t="shared" si="1"/>
        <v>0.1506331340133662</v>
      </c>
      <c r="P10" s="43">
        <v>14693</v>
      </c>
      <c r="Q10" s="180">
        <v>8299999</v>
      </c>
      <c r="R10" s="173">
        <f t="shared" si="2"/>
        <v>0.12288880397401614</v>
      </c>
      <c r="S10" s="54">
        <v>20758</v>
      </c>
      <c r="T10" s="168">
        <v>16676663</v>
      </c>
      <c r="U10" s="173">
        <f t="shared" si="3"/>
        <v>0.4127815966786905</v>
      </c>
    </row>
    <row r="11" spans="1:21" ht="15" customHeight="1">
      <c r="A11" s="247" t="s">
        <v>44</v>
      </c>
      <c r="B11" s="36">
        <v>7266</v>
      </c>
      <c r="C11" s="62">
        <v>2647918</v>
      </c>
      <c r="D11" s="36">
        <v>7355</v>
      </c>
      <c r="E11" s="55">
        <v>2639504.41</v>
      </c>
      <c r="F11" s="36">
        <v>6149</v>
      </c>
      <c r="G11" s="62">
        <v>3349936</v>
      </c>
      <c r="H11" s="36">
        <v>5808</v>
      </c>
      <c r="I11" s="55">
        <v>4136432</v>
      </c>
      <c r="J11" s="35">
        <v>9699</v>
      </c>
      <c r="K11" s="184">
        <v>9179790</v>
      </c>
      <c r="L11" s="174">
        <f t="shared" si="0"/>
        <v>0.6699380165289257</v>
      </c>
      <c r="M11" s="35">
        <v>10740</v>
      </c>
      <c r="N11" s="184">
        <v>10398300</v>
      </c>
      <c r="O11" s="174">
        <f t="shared" si="1"/>
        <v>0.10733065264460251</v>
      </c>
      <c r="P11" s="43">
        <v>12109</v>
      </c>
      <c r="Q11" s="180">
        <v>8780870</v>
      </c>
      <c r="R11" s="174">
        <f t="shared" si="2"/>
        <v>0.1274674115456238</v>
      </c>
      <c r="S11" s="54">
        <v>15883</v>
      </c>
      <c r="T11" s="168">
        <v>14404648</v>
      </c>
      <c r="U11" s="173">
        <f t="shared" si="3"/>
        <v>0.31166900652407303</v>
      </c>
    </row>
    <row r="12" spans="1:21" ht="15" customHeight="1" thickBot="1">
      <c r="A12" s="248" t="s">
        <v>45</v>
      </c>
      <c r="B12" s="40">
        <v>7282</v>
      </c>
      <c r="C12" s="105">
        <v>2036403</v>
      </c>
      <c r="D12" s="40">
        <v>7260</v>
      </c>
      <c r="E12" s="104">
        <v>1734611.23</v>
      </c>
      <c r="F12" s="40">
        <v>6516</v>
      </c>
      <c r="G12" s="105">
        <v>2056713</v>
      </c>
      <c r="H12" s="40">
        <v>5954</v>
      </c>
      <c r="I12" s="104">
        <v>2584829.96</v>
      </c>
      <c r="J12" s="39">
        <v>10145</v>
      </c>
      <c r="K12" s="185">
        <v>4954591</v>
      </c>
      <c r="L12" s="175">
        <f t="shared" si="0"/>
        <v>0.7038965401410817</v>
      </c>
      <c r="M12" s="39">
        <v>11103</v>
      </c>
      <c r="N12" s="185">
        <v>6021837</v>
      </c>
      <c r="O12" s="175">
        <f t="shared" si="1"/>
        <v>0.09443075406604229</v>
      </c>
      <c r="P12" s="80">
        <v>12719</v>
      </c>
      <c r="Q12" s="181">
        <v>6967932</v>
      </c>
      <c r="R12" s="175">
        <f t="shared" si="2"/>
        <v>0.14554624876159594</v>
      </c>
      <c r="S12" s="234">
        <v>15464</v>
      </c>
      <c r="T12" s="169">
        <v>9288140</v>
      </c>
      <c r="U12" s="173">
        <f t="shared" si="3"/>
        <v>0.21581885368346576</v>
      </c>
    </row>
    <row r="13" spans="1:21" ht="57" customHeight="1" thickBot="1">
      <c r="A13" s="95" t="s">
        <v>58</v>
      </c>
      <c r="B13" s="109">
        <f>AVERAGE(B7:B12)</f>
        <v>10821</v>
      </c>
      <c r="C13" s="110">
        <f>SUM(C7:C12)</f>
        <v>19306423</v>
      </c>
      <c r="D13" s="109">
        <f>AVERAGE(D7:D12)</f>
        <v>10981.666666666666</v>
      </c>
      <c r="E13" s="107">
        <f>SUM(E7:E12)</f>
        <v>20464792.64</v>
      </c>
      <c r="F13" s="109">
        <f>AVERAGE(F7:F12)</f>
        <v>10405</v>
      </c>
      <c r="G13" s="110">
        <f>SUM(G7:G12)</f>
        <v>20832547</v>
      </c>
      <c r="H13" s="109">
        <f>AVERAGE(H7:H12)</f>
        <v>9514</v>
      </c>
      <c r="I13" s="111">
        <f>SUM(I7:I12)</f>
        <v>34312701.96</v>
      </c>
      <c r="J13" s="191">
        <f>AVERAGE(J7:J12)</f>
        <v>12723.5</v>
      </c>
      <c r="K13" s="186">
        <f>SUM(K7:K12)</f>
        <v>41532261</v>
      </c>
      <c r="L13" s="113">
        <f t="shared" si="0"/>
        <v>0.3373449653142737</v>
      </c>
      <c r="M13" s="191">
        <f>AVERAGE(M7:M12)</f>
        <v>15286.5</v>
      </c>
      <c r="N13" s="186">
        <f>SUM(N7:N12)</f>
        <v>52815638</v>
      </c>
      <c r="O13" s="145">
        <f t="shared" si="1"/>
        <v>0.20143828349117765</v>
      </c>
      <c r="P13" s="196">
        <f>AVERAGE(P7:P12)</f>
        <v>16417</v>
      </c>
      <c r="Q13" s="182">
        <f>SUM(Q7:Q12)</f>
        <v>57856684</v>
      </c>
      <c r="R13" s="145">
        <f>P13/M13-1</f>
        <v>0.07395414254407484</v>
      </c>
      <c r="S13" s="196">
        <f>AVERAGE(S7:S12)</f>
        <v>20634</v>
      </c>
      <c r="T13" s="144">
        <f>SUM(T7:T12)</f>
        <v>74760740</v>
      </c>
      <c r="U13" s="145">
        <f t="shared" si="3"/>
        <v>0.2568678808552112</v>
      </c>
    </row>
    <row r="14" spans="1:21" ht="15" customHeight="1">
      <c r="A14" s="64" t="s">
        <v>50</v>
      </c>
      <c r="B14" s="34">
        <v>8708</v>
      </c>
      <c r="C14" s="67">
        <v>1031804</v>
      </c>
      <c r="D14" s="34">
        <v>8866</v>
      </c>
      <c r="E14" s="100">
        <v>2106129</v>
      </c>
      <c r="F14" s="34">
        <v>8061</v>
      </c>
      <c r="G14" s="67">
        <v>1502791</v>
      </c>
      <c r="H14" s="34">
        <v>7529</v>
      </c>
      <c r="I14" s="100">
        <v>2428466</v>
      </c>
      <c r="J14" s="33">
        <v>12127</v>
      </c>
      <c r="K14" s="183">
        <v>5106587</v>
      </c>
      <c r="L14" s="172">
        <f t="shared" si="0"/>
        <v>0.6107052729446141</v>
      </c>
      <c r="M14" s="33">
        <v>12749</v>
      </c>
      <c r="N14" s="183">
        <v>3590014</v>
      </c>
      <c r="O14" s="173">
        <f t="shared" si="1"/>
        <v>0.05129050878205654</v>
      </c>
      <c r="P14" s="197">
        <v>14759</v>
      </c>
      <c r="Q14" s="183">
        <v>3742612</v>
      </c>
      <c r="R14" s="172">
        <f t="shared" si="2"/>
        <v>0.15765942426857005</v>
      </c>
      <c r="S14" s="54" t="s">
        <v>48</v>
      </c>
      <c r="T14" s="171">
        <v>7397094</v>
      </c>
      <c r="U14" s="328" t="s">
        <v>48</v>
      </c>
    </row>
    <row r="15" spans="1:21" ht="15" customHeight="1">
      <c r="A15" s="65" t="s">
        <v>51</v>
      </c>
      <c r="B15" s="36">
        <v>8419</v>
      </c>
      <c r="C15" s="62">
        <v>2904935.01</v>
      </c>
      <c r="D15" s="36">
        <v>8827</v>
      </c>
      <c r="E15" s="55">
        <v>1377861</v>
      </c>
      <c r="F15" s="36">
        <v>7992</v>
      </c>
      <c r="G15" s="62">
        <v>2217876</v>
      </c>
      <c r="H15" s="36">
        <v>7648</v>
      </c>
      <c r="I15" s="55">
        <v>3006346</v>
      </c>
      <c r="J15" s="35">
        <v>12023</v>
      </c>
      <c r="K15" s="184">
        <v>4571245</v>
      </c>
      <c r="L15" s="174">
        <f t="shared" si="0"/>
        <v>0.5720449790794979</v>
      </c>
      <c r="M15" s="35">
        <v>12320</v>
      </c>
      <c r="N15" s="184">
        <v>5135684</v>
      </c>
      <c r="O15" s="173">
        <f t="shared" si="1"/>
        <v>0.02470265324794152</v>
      </c>
      <c r="P15" s="198">
        <v>14356</v>
      </c>
      <c r="Q15" s="184">
        <v>5949558</v>
      </c>
      <c r="R15" s="173">
        <f t="shared" si="2"/>
        <v>0.16525974025974022</v>
      </c>
      <c r="S15" s="54" t="s">
        <v>48</v>
      </c>
      <c r="T15" s="168">
        <v>6406861</v>
      </c>
      <c r="U15" s="328" t="s">
        <v>48</v>
      </c>
    </row>
    <row r="16" spans="1:21" ht="15" customHeight="1">
      <c r="A16" s="65" t="s">
        <v>52</v>
      </c>
      <c r="B16" s="36">
        <v>7846</v>
      </c>
      <c r="C16" s="62">
        <v>2923665.34</v>
      </c>
      <c r="D16" s="36">
        <v>8413</v>
      </c>
      <c r="E16" s="55">
        <v>3020351.79</v>
      </c>
      <c r="F16" s="36">
        <v>7618</v>
      </c>
      <c r="G16" s="62">
        <v>2150669</v>
      </c>
      <c r="H16" s="36">
        <v>6945</v>
      </c>
      <c r="I16" s="55">
        <v>3873569</v>
      </c>
      <c r="J16" s="35">
        <v>11661</v>
      </c>
      <c r="K16" s="184">
        <v>7025665</v>
      </c>
      <c r="L16" s="174">
        <f t="shared" si="0"/>
        <v>0.6790496760259179</v>
      </c>
      <c r="M16" s="35">
        <v>11323</v>
      </c>
      <c r="N16" s="184">
        <v>8542058</v>
      </c>
      <c r="O16" s="173">
        <f t="shared" si="1"/>
        <v>-0.02898550724637683</v>
      </c>
      <c r="P16" s="198">
        <v>13780</v>
      </c>
      <c r="Q16" s="184">
        <v>8229483</v>
      </c>
      <c r="R16" s="174">
        <f t="shared" si="2"/>
        <v>0.21699196326061987</v>
      </c>
      <c r="S16" s="54" t="s">
        <v>48</v>
      </c>
      <c r="T16" s="168">
        <v>11517137</v>
      </c>
      <c r="U16" s="328" t="s">
        <v>48</v>
      </c>
    </row>
    <row r="17" spans="1:21" ht="15" customHeight="1">
      <c r="A17" s="65" t="s">
        <v>53</v>
      </c>
      <c r="B17" s="36">
        <v>6917</v>
      </c>
      <c r="C17" s="62">
        <v>1827238</v>
      </c>
      <c r="D17" s="36">
        <v>6743</v>
      </c>
      <c r="E17" s="55">
        <v>2304286</v>
      </c>
      <c r="F17" s="36">
        <v>5798</v>
      </c>
      <c r="G17" s="62">
        <v>2070347</v>
      </c>
      <c r="H17" s="36">
        <v>5771</v>
      </c>
      <c r="I17" s="55">
        <v>3454842</v>
      </c>
      <c r="J17" s="35">
        <v>10381</v>
      </c>
      <c r="K17" s="184">
        <v>5069350</v>
      </c>
      <c r="L17" s="174">
        <f t="shared" si="0"/>
        <v>0.798821694680298</v>
      </c>
      <c r="M17" s="35">
        <v>9802</v>
      </c>
      <c r="N17" s="184">
        <v>4385709</v>
      </c>
      <c r="O17" s="173">
        <f t="shared" si="1"/>
        <v>-0.05577497350929583</v>
      </c>
      <c r="P17" s="198">
        <v>12259</v>
      </c>
      <c r="Q17" s="184">
        <v>7387566</v>
      </c>
      <c r="R17" s="174">
        <f t="shared" si="2"/>
        <v>0.25066312997347473</v>
      </c>
      <c r="S17" s="54" t="s">
        <v>48</v>
      </c>
      <c r="T17" s="168">
        <v>9890312</v>
      </c>
      <c r="U17" s="328" t="s">
        <v>48</v>
      </c>
    </row>
    <row r="18" spans="1:21" ht="15" customHeight="1">
      <c r="A18" s="65" t="s">
        <v>54</v>
      </c>
      <c r="B18" s="36">
        <v>10002</v>
      </c>
      <c r="C18" s="62">
        <v>1990787</v>
      </c>
      <c r="D18" s="36">
        <v>10026</v>
      </c>
      <c r="E18" s="55">
        <v>2463829</v>
      </c>
      <c r="F18" s="36">
        <v>8930</v>
      </c>
      <c r="G18" s="62">
        <v>1916507</v>
      </c>
      <c r="H18" s="36">
        <v>9212</v>
      </c>
      <c r="I18" s="55">
        <v>2912126</v>
      </c>
      <c r="J18" s="35">
        <v>14716</v>
      </c>
      <c r="K18" s="184">
        <v>7174890</v>
      </c>
      <c r="L18" s="174">
        <f t="shared" si="0"/>
        <v>0.5974815458098133</v>
      </c>
      <c r="M18" s="35">
        <v>13996</v>
      </c>
      <c r="N18" s="184">
        <v>6514316</v>
      </c>
      <c r="O18" s="173">
        <f t="shared" si="1"/>
        <v>-0.04892633867898888</v>
      </c>
      <c r="P18" s="198">
        <v>17523</v>
      </c>
      <c r="Q18" s="184">
        <v>8227126</v>
      </c>
      <c r="R18" s="174">
        <f t="shared" si="2"/>
        <v>0.2520005715918834</v>
      </c>
      <c r="S18" s="54" t="s">
        <v>48</v>
      </c>
      <c r="T18" s="168">
        <v>7834516</v>
      </c>
      <c r="U18" s="328" t="s">
        <v>48</v>
      </c>
    </row>
    <row r="19" spans="1:21" ht="15" customHeight="1" thickBot="1">
      <c r="A19" s="103" t="s">
        <v>55</v>
      </c>
      <c r="B19" s="40">
        <v>13093</v>
      </c>
      <c r="C19" s="105">
        <v>1935627</v>
      </c>
      <c r="D19" s="40">
        <v>12931</v>
      </c>
      <c r="E19" s="104">
        <v>1815997</v>
      </c>
      <c r="F19" s="40">
        <v>12041</v>
      </c>
      <c r="G19" s="105">
        <v>1472275</v>
      </c>
      <c r="H19" s="40">
        <v>12724</v>
      </c>
      <c r="I19" s="104">
        <v>3423575</v>
      </c>
      <c r="J19" s="39">
        <v>18370</v>
      </c>
      <c r="K19" s="185">
        <v>7432835</v>
      </c>
      <c r="L19" s="175">
        <f t="shared" si="0"/>
        <v>0.4437283872995914</v>
      </c>
      <c r="M19" s="39">
        <v>18115</v>
      </c>
      <c r="N19" s="185">
        <v>4825777</v>
      </c>
      <c r="O19" s="176">
        <f t="shared" si="1"/>
        <v>-0.0138813282525857</v>
      </c>
      <c r="P19" s="232">
        <v>22051</v>
      </c>
      <c r="Q19" s="233">
        <v>6997865</v>
      </c>
      <c r="R19" s="227">
        <f t="shared" si="2"/>
        <v>0.21727849848192116</v>
      </c>
      <c r="S19" s="54" t="s">
        <v>48</v>
      </c>
      <c r="T19" s="235">
        <v>6661968</v>
      </c>
      <c r="U19" s="328" t="s">
        <v>48</v>
      </c>
    </row>
    <row r="20" spans="1:21" ht="57.75" customHeight="1" thickBot="1">
      <c r="A20" s="106" t="s">
        <v>59</v>
      </c>
      <c r="B20" s="115">
        <f>AVERAGE(B14:B19)</f>
        <v>9164.166666666666</v>
      </c>
      <c r="C20" s="110">
        <f>SUM(C14:C19)</f>
        <v>12614056.35</v>
      </c>
      <c r="D20" s="108">
        <f>AVERAGE(D14:D19)</f>
        <v>9301</v>
      </c>
      <c r="E20" s="107">
        <f>SUM(E14:E19)</f>
        <v>13088453.79</v>
      </c>
      <c r="F20" s="115">
        <f>AVERAGE(F14:F19)</f>
        <v>8406.666666666666</v>
      </c>
      <c r="G20" s="110">
        <f>SUM(G14:G19)</f>
        <v>11330465</v>
      </c>
      <c r="H20" s="114">
        <f>AVERAGE(H14:H19)</f>
        <v>8304.833333333334</v>
      </c>
      <c r="I20" s="111">
        <f>SUM(I14:I19)</f>
        <v>19098924</v>
      </c>
      <c r="J20" s="114">
        <f>AVERAGE(J14:J19)</f>
        <v>13213</v>
      </c>
      <c r="K20" s="186">
        <f>SUM(K14:K19)</f>
        <v>36380572</v>
      </c>
      <c r="L20" s="113">
        <f t="shared" si="0"/>
        <v>0.5910012241867184</v>
      </c>
      <c r="M20" s="191">
        <f>AVERAGE(M14:M19)</f>
        <v>13050.833333333334</v>
      </c>
      <c r="N20" s="186">
        <f>SUM(N14:N19)</f>
        <v>32993558</v>
      </c>
      <c r="O20" s="113">
        <f t="shared" si="1"/>
        <v>-0.012273266227704971</v>
      </c>
      <c r="P20" s="228">
        <f>AVERAGE(P14:P19)</f>
        <v>15788</v>
      </c>
      <c r="Q20" s="182">
        <f>SUM(Q14:Q19)</f>
        <v>40534210</v>
      </c>
      <c r="R20" s="142">
        <f t="shared" si="2"/>
        <v>0.2097311793627481</v>
      </c>
      <c r="S20" s="78"/>
      <c r="T20" s="144">
        <f>SUM(T14:T19)</f>
        <v>49707888</v>
      </c>
      <c r="U20" s="145"/>
    </row>
    <row r="21" spans="1:21" ht="57.75" customHeight="1" thickBot="1">
      <c r="A21" s="95" t="s">
        <v>60</v>
      </c>
      <c r="B21" s="78">
        <f>AVERAGE(B13,B20)</f>
        <v>9992.583333333332</v>
      </c>
      <c r="C21" s="63">
        <f>SUM(C13,C20)</f>
        <v>31920479.35</v>
      </c>
      <c r="D21" s="78">
        <f>AVERAGE(D13,D20)</f>
        <v>10141.333333333332</v>
      </c>
      <c r="E21" s="56">
        <f>SUM(E13,E20)</f>
        <v>33553246.43</v>
      </c>
      <c r="F21" s="78">
        <f>AVERAGE(F13,F20)</f>
        <v>9405.833333333332</v>
      </c>
      <c r="G21" s="63">
        <f>SUM(G13,G20)</f>
        <v>32163012</v>
      </c>
      <c r="H21" s="120">
        <f>AVERAGE(H7:H12,H14:H19)</f>
        <v>8909.416666666666</v>
      </c>
      <c r="I21" s="122">
        <f>SUM(I13,I20)</f>
        <v>53411625.96</v>
      </c>
      <c r="J21" s="120">
        <f>AVERAGE(J7:J12,J14:J19)</f>
        <v>12968.25</v>
      </c>
      <c r="K21" s="192">
        <f>SUM(K13,K20)</f>
        <v>77912833</v>
      </c>
      <c r="L21" s="193">
        <f t="shared" si="0"/>
        <v>0.45556667570828635</v>
      </c>
      <c r="M21" s="195">
        <f>AVERAGE(M7:M12,M14:M19)</f>
        <v>14168.666666666666</v>
      </c>
      <c r="N21" s="187">
        <f>SUM(N13,N20)</f>
        <v>85809196</v>
      </c>
      <c r="O21" s="193">
        <f t="shared" si="1"/>
        <v>0.09256581779859774</v>
      </c>
      <c r="P21" s="228">
        <f>AVERAGE(P7:P12,P14:P19)</f>
        <v>16102.5</v>
      </c>
      <c r="Q21" s="229">
        <f>SUM(Q13,Q20)</f>
        <v>98390894</v>
      </c>
      <c r="R21" s="142">
        <f t="shared" si="2"/>
        <v>0.13648661365454284</v>
      </c>
      <c r="S21" s="230"/>
      <c r="T21" s="144">
        <f>SUM(T13,T20)</f>
        <v>124468628</v>
      </c>
      <c r="U21" s="231"/>
    </row>
    <row r="22" spans="1:21" ht="24.75" thickBot="1">
      <c r="A22" s="117" t="s">
        <v>56</v>
      </c>
      <c r="B22" s="116"/>
      <c r="C22" s="116"/>
      <c r="D22" s="116"/>
      <c r="E22" s="116"/>
      <c r="F22" s="116"/>
      <c r="G22" s="116"/>
      <c r="H22" s="118"/>
      <c r="I22" s="119">
        <v>54291437</v>
      </c>
      <c r="J22" s="118"/>
      <c r="K22" s="124">
        <v>77869786</v>
      </c>
      <c r="L22" s="194"/>
      <c r="M22" s="126"/>
      <c r="N22" s="137">
        <v>85809195</v>
      </c>
      <c r="O22" s="128"/>
      <c r="P22" s="127"/>
      <c r="Q22" s="137">
        <v>98390894</v>
      </c>
      <c r="R22" s="138"/>
      <c r="S22" s="128"/>
      <c r="T22" s="140" t="s">
        <v>48</v>
      </c>
      <c r="U22" s="138"/>
    </row>
    <row r="23" spans="1:17" ht="12.75">
      <c r="A23" s="129"/>
      <c r="B23" s="130"/>
      <c r="C23" s="130"/>
      <c r="D23" s="130"/>
      <c r="E23" s="130"/>
      <c r="F23" s="130"/>
      <c r="G23" s="130"/>
      <c r="H23" s="121"/>
      <c r="I23" s="131"/>
      <c r="J23" s="121"/>
      <c r="K23" s="123"/>
      <c r="L23" s="79"/>
      <c r="M23" s="79"/>
      <c r="N23" s="125"/>
      <c r="O23" s="11"/>
      <c r="P23" s="11"/>
      <c r="Q23" s="132"/>
    </row>
    <row r="24" spans="1:17" ht="22.5" customHeight="1">
      <c r="A24" s="381" t="s">
        <v>61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</row>
    <row r="25" spans="1:15" ht="12" customHeight="1">
      <c r="A25" s="97" t="s">
        <v>63</v>
      </c>
      <c r="B25" s="57"/>
      <c r="C25" s="57"/>
      <c r="D25" s="57"/>
      <c r="E25" s="57"/>
      <c r="F25" s="71"/>
      <c r="G25" s="71"/>
      <c r="H25" s="72"/>
      <c r="I25" s="69"/>
      <c r="J25" s="98"/>
      <c r="K25" s="99"/>
      <c r="L25" s="71"/>
      <c r="M25" s="71"/>
      <c r="N25" s="71"/>
      <c r="O25" s="71"/>
    </row>
    <row r="26" spans="1:15" ht="12.75" customHeight="1">
      <c r="A26" s="96" t="s">
        <v>62</v>
      </c>
      <c r="B26" s="57"/>
      <c r="C26" s="57"/>
      <c r="D26" s="57"/>
      <c r="E26" s="57"/>
      <c r="F26" s="69"/>
      <c r="G26" s="69"/>
      <c r="H26" s="71"/>
      <c r="I26" s="69"/>
      <c r="J26" s="69"/>
      <c r="K26" s="99"/>
      <c r="L26" s="99"/>
      <c r="M26" s="99"/>
      <c r="N26" s="99"/>
      <c r="O26" s="99"/>
    </row>
    <row r="27" spans="1:15" ht="12.75" customHeight="1">
      <c r="A27" s="96" t="s">
        <v>57</v>
      </c>
      <c r="B27" s="71"/>
      <c r="C27" s="71"/>
      <c r="D27" s="71"/>
      <c r="E27" s="71"/>
      <c r="F27" s="57"/>
      <c r="G27" s="71"/>
      <c r="H27" s="71"/>
      <c r="I27" s="57"/>
      <c r="J27" s="71"/>
      <c r="K27" s="69"/>
      <c r="L27" s="69"/>
      <c r="M27" s="69"/>
      <c r="N27" s="69"/>
      <c r="O27" s="69"/>
    </row>
    <row r="28" spans="1:16" ht="12.75">
      <c r="A28" s="58"/>
      <c r="B28" s="57"/>
      <c r="C28" s="57"/>
      <c r="D28" s="57"/>
      <c r="E28" s="57"/>
      <c r="F28" s="352"/>
      <c r="G28" s="352"/>
      <c r="H28" s="72"/>
      <c r="N28" s="69"/>
      <c r="O28" s="69"/>
      <c r="P28" s="69"/>
    </row>
    <row r="29" spans="1:19" ht="12.75">
      <c r="A29" s="70"/>
      <c r="B29" s="70"/>
      <c r="C29" s="70"/>
      <c r="D29" s="70"/>
      <c r="E29" s="70"/>
      <c r="F29" s="69"/>
      <c r="G29" s="69"/>
      <c r="H29" s="71"/>
      <c r="J29" s="58"/>
      <c r="K29" s="69"/>
      <c r="L29" s="69"/>
      <c r="M29" s="69"/>
      <c r="N29" s="69"/>
      <c r="O29" s="59"/>
      <c r="P29" s="69"/>
      <c r="S29" s="69" t="s">
        <v>34</v>
      </c>
    </row>
    <row r="30" spans="1:19" ht="12.75">
      <c r="A30" s="249">
        <v>41317</v>
      </c>
      <c r="B30" s="57"/>
      <c r="C30" s="57"/>
      <c r="D30" s="57"/>
      <c r="E30" s="57"/>
      <c r="F30" s="352"/>
      <c r="G30" s="352"/>
      <c r="H30" s="72"/>
      <c r="N30" s="69"/>
      <c r="O30" s="69"/>
      <c r="P30" s="69"/>
      <c r="S30" s="69" t="s">
        <v>35</v>
      </c>
    </row>
    <row r="31" spans="1:16" ht="12.75">
      <c r="A31" s="58"/>
      <c r="B31" s="57"/>
      <c r="C31" s="57"/>
      <c r="D31" s="57"/>
      <c r="E31" s="57"/>
      <c r="F31" s="352"/>
      <c r="G31" s="352"/>
      <c r="H31" s="72"/>
      <c r="N31" s="69"/>
      <c r="O31" s="69"/>
      <c r="P31" s="69"/>
    </row>
    <row r="35" ht="12.75">
      <c r="A35" s="24"/>
    </row>
  </sheetData>
  <sheetProtection/>
  <mergeCells count="34">
    <mergeCell ref="S3:T3"/>
    <mergeCell ref="F31:G31"/>
    <mergeCell ref="A24:Q24"/>
    <mergeCell ref="F30:G30"/>
    <mergeCell ref="B3:C3"/>
    <mergeCell ref="D3:E3"/>
    <mergeCell ref="P3:Q3"/>
    <mergeCell ref="A3:A6"/>
    <mergeCell ref="K4:K6"/>
    <mergeCell ref="M4:M6"/>
    <mergeCell ref="D4:D6"/>
    <mergeCell ref="E4:E6"/>
    <mergeCell ref="F28:G28"/>
    <mergeCell ref="F3:G3"/>
    <mergeCell ref="Q4:Q6"/>
    <mergeCell ref="G4:G6"/>
    <mergeCell ref="B4:B6"/>
    <mergeCell ref="C4:C6"/>
    <mergeCell ref="U3:U6"/>
    <mergeCell ref="L3:L6"/>
    <mergeCell ref="R3:R6"/>
    <mergeCell ref="H3:I3"/>
    <mergeCell ref="M3:N3"/>
    <mergeCell ref="O3:O6"/>
    <mergeCell ref="H1:U1"/>
    <mergeCell ref="S4:S6"/>
    <mergeCell ref="T4:T6"/>
    <mergeCell ref="H4:H6"/>
    <mergeCell ref="I4:I6"/>
    <mergeCell ref="F4:F6"/>
    <mergeCell ref="J3:K3"/>
    <mergeCell ref="J4:J6"/>
    <mergeCell ref="N4:N6"/>
    <mergeCell ref="P4:P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3">
      <selection activeCell="A32" sqref="A32:B32"/>
    </sheetView>
  </sheetViews>
  <sheetFormatPr defaultColWidth="9.140625" defaultRowHeight="12.75"/>
  <cols>
    <col min="1" max="1" width="5.57421875" style="0" customWidth="1"/>
    <col min="2" max="2" width="62.57421875" style="0" customWidth="1"/>
    <col min="3" max="3" width="13.421875" style="0" bestFit="1" customWidth="1"/>
    <col min="4" max="7" width="12.7109375" style="0" customWidth="1"/>
  </cols>
  <sheetData>
    <row r="1" spans="1:7" ht="28.5" customHeight="1">
      <c r="A1" s="384" t="s">
        <v>95</v>
      </c>
      <c r="B1" s="384"/>
      <c r="C1" s="384"/>
      <c r="D1" s="384"/>
      <c r="E1" s="384"/>
      <c r="F1" s="384"/>
      <c r="G1" s="384"/>
    </row>
    <row r="2" spans="1:3" ht="16.5" thickBot="1">
      <c r="A2" s="394"/>
      <c r="B2" s="394"/>
      <c r="C2" s="394"/>
    </row>
    <row r="3" spans="1:7" ht="19.5" customHeight="1">
      <c r="A3" s="201"/>
      <c r="B3" s="202"/>
      <c r="C3" s="385" t="s">
        <v>27</v>
      </c>
      <c r="D3" s="386"/>
      <c r="E3" s="386"/>
      <c r="F3" s="386"/>
      <c r="G3" s="387"/>
    </row>
    <row r="4" spans="1:7" ht="17.25" customHeight="1">
      <c r="A4" s="203" t="s">
        <v>3</v>
      </c>
      <c r="B4" s="204" t="s">
        <v>31</v>
      </c>
      <c r="C4" s="388" t="s">
        <v>28</v>
      </c>
      <c r="D4" s="389"/>
      <c r="E4" s="390" t="s">
        <v>29</v>
      </c>
      <c r="F4" s="391"/>
      <c r="G4" s="392" t="s">
        <v>26</v>
      </c>
    </row>
    <row r="5" spans="1:7" ht="31.5" customHeight="1">
      <c r="A5" s="205"/>
      <c r="B5" s="206"/>
      <c r="C5" s="207" t="s">
        <v>33</v>
      </c>
      <c r="D5" s="208" t="s">
        <v>32</v>
      </c>
      <c r="E5" s="208" t="s">
        <v>32</v>
      </c>
      <c r="F5" s="209" t="s">
        <v>30</v>
      </c>
      <c r="G5" s="393"/>
    </row>
    <row r="6" spans="1:7" ht="15" customHeight="1">
      <c r="A6" s="242">
        <v>1</v>
      </c>
      <c r="B6" s="244" t="s">
        <v>4</v>
      </c>
      <c r="C6" s="210">
        <v>0</v>
      </c>
      <c r="D6" s="211">
        <v>0</v>
      </c>
      <c r="E6" s="212">
        <v>0</v>
      </c>
      <c r="F6" s="212">
        <v>150</v>
      </c>
      <c r="G6" s="213">
        <f>C6+D6+E6+F6</f>
        <v>150</v>
      </c>
    </row>
    <row r="7" spans="1:7" ht="15" customHeight="1">
      <c r="A7" s="242">
        <v>2</v>
      </c>
      <c r="B7" s="244" t="s">
        <v>5</v>
      </c>
      <c r="C7" s="210">
        <v>0</v>
      </c>
      <c r="D7" s="211">
        <v>0</v>
      </c>
      <c r="E7" s="212">
        <v>0</v>
      </c>
      <c r="F7" s="212">
        <v>60</v>
      </c>
      <c r="G7" s="213">
        <f aca="true" t="shared" si="0" ref="G7:G28">C7+D7+E7+F7</f>
        <v>60</v>
      </c>
    </row>
    <row r="8" spans="1:7" ht="15" customHeight="1">
      <c r="A8" s="242">
        <v>3</v>
      </c>
      <c r="B8" s="244" t="s">
        <v>6</v>
      </c>
      <c r="C8" s="210">
        <v>94</v>
      </c>
      <c r="D8" s="211">
        <v>0</v>
      </c>
      <c r="E8" s="212">
        <v>0</v>
      </c>
      <c r="F8" s="212">
        <v>2540</v>
      </c>
      <c r="G8" s="213">
        <f t="shared" si="0"/>
        <v>2634</v>
      </c>
    </row>
    <row r="9" spans="1:7" ht="15" customHeight="1">
      <c r="A9" s="242">
        <v>4</v>
      </c>
      <c r="B9" s="244" t="s">
        <v>7</v>
      </c>
      <c r="C9" s="214">
        <v>0</v>
      </c>
      <c r="D9" s="215">
        <v>0</v>
      </c>
      <c r="E9" s="216">
        <v>0</v>
      </c>
      <c r="F9" s="189">
        <v>14</v>
      </c>
      <c r="G9" s="213">
        <f t="shared" si="0"/>
        <v>14</v>
      </c>
    </row>
    <row r="10" spans="1:7" ht="26.25" customHeight="1">
      <c r="A10" s="242">
        <v>5</v>
      </c>
      <c r="B10" s="244" t="s">
        <v>8</v>
      </c>
      <c r="C10" s="210">
        <v>0</v>
      </c>
      <c r="D10" s="211">
        <v>0</v>
      </c>
      <c r="E10" s="212">
        <v>0</v>
      </c>
      <c r="F10" s="212">
        <v>33</v>
      </c>
      <c r="G10" s="213">
        <f t="shared" si="0"/>
        <v>33</v>
      </c>
    </row>
    <row r="11" spans="1:7" ht="15.75" customHeight="1">
      <c r="A11" s="242">
        <v>6</v>
      </c>
      <c r="B11" s="245" t="s">
        <v>9</v>
      </c>
      <c r="C11" s="214">
        <v>0</v>
      </c>
      <c r="D11" s="184">
        <v>6</v>
      </c>
      <c r="E11" s="189">
        <v>9</v>
      </c>
      <c r="F11" s="189">
        <v>4584</v>
      </c>
      <c r="G11" s="213">
        <f t="shared" si="0"/>
        <v>4599</v>
      </c>
    </row>
    <row r="12" spans="1:7" ht="27.75" customHeight="1">
      <c r="A12" s="242">
        <v>7</v>
      </c>
      <c r="B12" s="244" t="s">
        <v>10</v>
      </c>
      <c r="C12" s="214">
        <v>0</v>
      </c>
      <c r="D12" s="184">
        <v>222</v>
      </c>
      <c r="E12" s="189">
        <v>22</v>
      </c>
      <c r="F12" s="189">
        <v>5170</v>
      </c>
      <c r="G12" s="213">
        <f t="shared" si="0"/>
        <v>5414</v>
      </c>
    </row>
    <row r="13" spans="1:7" ht="15" customHeight="1">
      <c r="A13" s="242">
        <v>8</v>
      </c>
      <c r="B13" s="244" t="s">
        <v>11</v>
      </c>
      <c r="C13" s="214">
        <v>0</v>
      </c>
      <c r="D13" s="184">
        <v>59</v>
      </c>
      <c r="E13" s="184">
        <v>4</v>
      </c>
      <c r="F13" s="189">
        <v>1086</v>
      </c>
      <c r="G13" s="213">
        <f t="shared" si="0"/>
        <v>1149</v>
      </c>
    </row>
    <row r="14" spans="1:7" ht="15" customHeight="1">
      <c r="A14" s="242">
        <v>9</v>
      </c>
      <c r="B14" s="244" t="s">
        <v>12</v>
      </c>
      <c r="C14" s="210">
        <v>0</v>
      </c>
      <c r="D14" s="211">
        <v>3403</v>
      </c>
      <c r="E14" s="212">
        <v>3562</v>
      </c>
      <c r="F14" s="212">
        <v>2743</v>
      </c>
      <c r="G14" s="213">
        <f t="shared" si="0"/>
        <v>9708</v>
      </c>
    </row>
    <row r="15" spans="1:7" ht="15" customHeight="1">
      <c r="A15" s="242">
        <v>10</v>
      </c>
      <c r="B15" s="244" t="s">
        <v>13</v>
      </c>
      <c r="C15" s="210">
        <v>0</v>
      </c>
      <c r="D15" s="211">
        <v>0</v>
      </c>
      <c r="E15" s="212">
        <v>2</v>
      </c>
      <c r="F15" s="212">
        <v>349</v>
      </c>
      <c r="G15" s="213">
        <f t="shared" si="0"/>
        <v>351</v>
      </c>
    </row>
    <row r="16" spans="1:7" ht="15" customHeight="1">
      <c r="A16" s="242">
        <v>11</v>
      </c>
      <c r="B16" s="244" t="s">
        <v>14</v>
      </c>
      <c r="C16" s="210">
        <v>0</v>
      </c>
      <c r="D16" s="211">
        <v>0</v>
      </c>
      <c r="E16" s="212">
        <v>0</v>
      </c>
      <c r="F16" s="189">
        <v>466</v>
      </c>
      <c r="G16" s="213">
        <f t="shared" si="0"/>
        <v>466</v>
      </c>
    </row>
    <row r="17" spans="1:7" ht="15" customHeight="1">
      <c r="A17" s="242">
        <v>12</v>
      </c>
      <c r="B17" s="244" t="s">
        <v>15</v>
      </c>
      <c r="C17" s="210">
        <v>0</v>
      </c>
      <c r="D17" s="211">
        <v>0</v>
      </c>
      <c r="E17" s="212">
        <v>8</v>
      </c>
      <c r="F17" s="212">
        <v>188</v>
      </c>
      <c r="G17" s="213">
        <f t="shared" si="0"/>
        <v>196</v>
      </c>
    </row>
    <row r="18" spans="1:7" ht="15" customHeight="1">
      <c r="A18" s="242">
        <v>13</v>
      </c>
      <c r="B18" s="244" t="s">
        <v>16</v>
      </c>
      <c r="C18" s="210">
        <v>0</v>
      </c>
      <c r="D18" s="211">
        <v>3</v>
      </c>
      <c r="E18" s="212">
        <v>0</v>
      </c>
      <c r="F18" s="212">
        <v>895</v>
      </c>
      <c r="G18" s="213">
        <f t="shared" si="0"/>
        <v>898</v>
      </c>
    </row>
    <row r="19" spans="1:7" ht="15" customHeight="1">
      <c r="A19" s="242">
        <v>14</v>
      </c>
      <c r="B19" s="244" t="s">
        <v>17</v>
      </c>
      <c r="C19" s="210">
        <v>0</v>
      </c>
      <c r="D19" s="211">
        <v>70</v>
      </c>
      <c r="E19" s="212">
        <v>5</v>
      </c>
      <c r="F19" s="212">
        <v>714</v>
      </c>
      <c r="G19" s="213">
        <f t="shared" si="0"/>
        <v>789</v>
      </c>
    </row>
    <row r="20" spans="1:7" ht="15" customHeight="1">
      <c r="A20" s="243">
        <v>15</v>
      </c>
      <c r="B20" s="244" t="s">
        <v>18</v>
      </c>
      <c r="C20" s="210">
        <v>0</v>
      </c>
      <c r="D20" s="211">
        <v>1</v>
      </c>
      <c r="E20" s="212">
        <v>0</v>
      </c>
      <c r="F20" s="212">
        <v>2655</v>
      </c>
      <c r="G20" s="213">
        <f t="shared" si="0"/>
        <v>2656</v>
      </c>
    </row>
    <row r="21" spans="1:7" ht="15" customHeight="1">
      <c r="A21" s="242">
        <v>16</v>
      </c>
      <c r="B21" s="244" t="s">
        <v>19</v>
      </c>
      <c r="C21" s="210">
        <v>0</v>
      </c>
      <c r="D21" s="211">
        <v>10</v>
      </c>
      <c r="E21" s="212"/>
      <c r="F21" s="212">
        <v>552</v>
      </c>
      <c r="G21" s="213">
        <f t="shared" si="0"/>
        <v>562</v>
      </c>
    </row>
    <row r="22" spans="1:7" ht="15" customHeight="1">
      <c r="A22" s="243">
        <v>17</v>
      </c>
      <c r="B22" s="244" t="s">
        <v>20</v>
      </c>
      <c r="C22" s="210">
        <v>0</v>
      </c>
      <c r="D22" s="211">
        <v>1</v>
      </c>
      <c r="E22" s="212">
        <v>0</v>
      </c>
      <c r="F22" s="212">
        <v>290</v>
      </c>
      <c r="G22" s="213">
        <f t="shared" si="0"/>
        <v>291</v>
      </c>
    </row>
    <row r="23" spans="1:7" ht="15" customHeight="1">
      <c r="A23" s="242">
        <v>18</v>
      </c>
      <c r="B23" s="244" t="s">
        <v>21</v>
      </c>
      <c r="C23" s="210">
        <v>0</v>
      </c>
      <c r="D23" s="211">
        <v>53</v>
      </c>
      <c r="E23" s="212">
        <v>5</v>
      </c>
      <c r="F23" s="212">
        <v>404</v>
      </c>
      <c r="G23" s="213">
        <f t="shared" si="0"/>
        <v>462</v>
      </c>
    </row>
    <row r="24" spans="1:7" ht="15" customHeight="1">
      <c r="A24" s="242">
        <v>19</v>
      </c>
      <c r="B24" s="244" t="s">
        <v>22</v>
      </c>
      <c r="C24" s="210">
        <v>0</v>
      </c>
      <c r="D24" s="211">
        <v>30</v>
      </c>
      <c r="E24" s="212">
        <v>10</v>
      </c>
      <c r="F24" s="212">
        <v>433</v>
      </c>
      <c r="G24" s="213">
        <f t="shared" si="0"/>
        <v>473</v>
      </c>
    </row>
    <row r="25" spans="1:7" ht="36.75" customHeight="1">
      <c r="A25" s="243">
        <v>20</v>
      </c>
      <c r="B25" s="244" t="s">
        <v>23</v>
      </c>
      <c r="C25" s="210">
        <v>0</v>
      </c>
      <c r="D25" s="211">
        <v>0</v>
      </c>
      <c r="E25" s="212">
        <v>0</v>
      </c>
      <c r="F25" s="212">
        <v>48</v>
      </c>
      <c r="G25" s="213">
        <f t="shared" si="0"/>
        <v>48</v>
      </c>
    </row>
    <row r="26" spans="1:7" ht="15" customHeight="1">
      <c r="A26" s="242">
        <v>21</v>
      </c>
      <c r="B26" s="244" t="s">
        <v>24</v>
      </c>
      <c r="C26" s="210">
        <v>0</v>
      </c>
      <c r="D26" s="211">
        <v>0</v>
      </c>
      <c r="E26" s="212">
        <v>0</v>
      </c>
      <c r="F26" s="212">
        <v>15</v>
      </c>
      <c r="G26" s="213">
        <f t="shared" si="0"/>
        <v>15</v>
      </c>
    </row>
    <row r="27" spans="1:7" ht="15" customHeight="1">
      <c r="A27" s="242">
        <v>22</v>
      </c>
      <c r="B27" s="217" t="s">
        <v>25</v>
      </c>
      <c r="C27" s="210">
        <v>0</v>
      </c>
      <c r="D27" s="211">
        <v>0</v>
      </c>
      <c r="E27" s="212">
        <v>0</v>
      </c>
      <c r="F27" s="212">
        <v>2381</v>
      </c>
      <c r="G27" s="213">
        <f t="shared" si="0"/>
        <v>2381</v>
      </c>
    </row>
    <row r="28" spans="1:7" ht="15" customHeight="1" thickBot="1">
      <c r="A28" s="409">
        <v>23</v>
      </c>
      <c r="B28" s="218" t="s">
        <v>94</v>
      </c>
      <c r="C28" s="219">
        <v>0</v>
      </c>
      <c r="D28" s="220">
        <v>0</v>
      </c>
      <c r="E28" s="221">
        <v>0</v>
      </c>
      <c r="F28" s="221">
        <v>25</v>
      </c>
      <c r="G28" s="213">
        <f t="shared" si="0"/>
        <v>25</v>
      </c>
    </row>
    <row r="29" spans="1:7" ht="15" customHeight="1" thickBot="1">
      <c r="A29" s="410"/>
      <c r="B29" s="408" t="s">
        <v>26</v>
      </c>
      <c r="C29" s="222">
        <f>SUM(C6:C28)</f>
        <v>94</v>
      </c>
      <c r="D29" s="222">
        <f>SUM(D6:D28)</f>
        <v>3858</v>
      </c>
      <c r="E29" s="222">
        <f>SUM(E6:E28)</f>
        <v>3627</v>
      </c>
      <c r="F29" s="222">
        <f>SUM(F6:F28)</f>
        <v>25795</v>
      </c>
      <c r="G29" s="223">
        <f>SUM(G6:G28)</f>
        <v>33374</v>
      </c>
    </row>
    <row r="30" spans="1:7" ht="12.75">
      <c r="A30" s="238"/>
      <c r="B30" s="239"/>
      <c r="C30" s="240"/>
      <c r="D30" s="240"/>
      <c r="E30" s="240"/>
      <c r="F30" s="240"/>
      <c r="G30" s="240"/>
    </row>
    <row r="31" spans="1:6" ht="12.75">
      <c r="A31" s="76"/>
      <c r="B31" s="76"/>
      <c r="F31" s="224" t="s">
        <v>34</v>
      </c>
    </row>
    <row r="32" spans="1:6" ht="12.75">
      <c r="A32" s="383">
        <v>41317</v>
      </c>
      <c r="B32" s="383"/>
      <c r="F32" s="224" t="s">
        <v>35</v>
      </c>
    </row>
  </sheetData>
  <sheetProtection/>
  <mergeCells count="7">
    <mergeCell ref="A32:B32"/>
    <mergeCell ref="A1:G1"/>
    <mergeCell ref="C3:G3"/>
    <mergeCell ref="C4:D4"/>
    <mergeCell ref="E4:F4"/>
    <mergeCell ref="G4:G5"/>
    <mergeCell ref="A2:C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mchrysostomou</cp:lastModifiedBy>
  <cp:lastPrinted>2013-01-25T12:23:14Z</cp:lastPrinted>
  <dcterms:created xsi:type="dcterms:W3CDTF">1999-12-20T10:51:55Z</dcterms:created>
  <dcterms:modified xsi:type="dcterms:W3CDTF">2013-02-12T09:35:05Z</dcterms:modified>
  <cp:category/>
  <cp:version/>
  <cp:contentType/>
  <cp:contentStatus/>
</cp:coreProperties>
</file>