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9420" windowHeight="5010"/>
  </bookViews>
  <sheets>
    <sheet name="Sheet2" sheetId="2" r:id="rId1"/>
  </sheets>
  <calcPr calcId="124519"/>
</workbook>
</file>

<file path=xl/calcChain.xml><?xml version="1.0" encoding="utf-8"?>
<calcChain xmlns="http://schemas.openxmlformats.org/spreadsheetml/2006/main">
  <c r="E17" i="2"/>
  <c r="F17"/>
  <c r="G17"/>
  <c r="H17"/>
  <c r="I17"/>
  <c r="J17"/>
  <c r="K17"/>
  <c r="L17"/>
  <c r="M17"/>
  <c r="N17"/>
  <c r="O17"/>
  <c r="P17"/>
  <c r="Q17"/>
  <c r="R17"/>
  <c r="S17"/>
  <c r="T17"/>
  <c r="U17"/>
  <c r="V17"/>
  <c r="W17"/>
  <c r="X17"/>
  <c r="Y17"/>
  <c r="C19"/>
  <c r="D19"/>
  <c r="E19"/>
  <c r="F19"/>
  <c r="G19"/>
  <c r="B19"/>
  <c r="C17"/>
  <c r="D17"/>
  <c r="B17"/>
  <c r="BB8"/>
  <c r="BA8"/>
  <c r="AY8"/>
  <c r="AX8"/>
  <c r="AV8"/>
  <c r="AU8"/>
  <c r="AS8"/>
  <c r="AR8"/>
  <c r="AP8"/>
  <c r="AO8"/>
  <c r="AM8"/>
  <c r="AL8"/>
  <c r="AJ8"/>
  <c r="AI8"/>
  <c r="AG8"/>
  <c r="AF8"/>
  <c r="AD8"/>
  <c r="AC8"/>
  <c r="AA8"/>
  <c r="Z8"/>
  <c r="BB18"/>
  <c r="BA18"/>
  <c r="BC18"/>
  <c r="BB14"/>
  <c r="BB6"/>
  <c r="BB17" s="1"/>
  <c r="BB19" s="1"/>
  <c r="BA14"/>
  <c r="BC14" s="1"/>
  <c r="BA6"/>
  <c r="BA17" s="1"/>
  <c r="BA19" s="1"/>
  <c r="BC16"/>
  <c r="BC12"/>
  <c r="BC10"/>
  <c r="BC8"/>
  <c r="AZ18"/>
  <c r="AZ16"/>
  <c r="AZ14"/>
  <c r="AZ12"/>
  <c r="AZ10"/>
  <c r="AZ8"/>
  <c r="AY17"/>
  <c r="AY19" s="1"/>
  <c r="AZ6"/>
  <c r="AV18"/>
  <c r="AU18"/>
  <c r="AV14"/>
  <c r="AV17" s="1"/>
  <c r="AV19" s="1"/>
  <c r="AU14"/>
  <c r="AW14"/>
  <c r="AV6"/>
  <c r="AU6"/>
  <c r="AW6" s="1"/>
  <c r="AW16"/>
  <c r="AW12"/>
  <c r="AW10"/>
  <c r="AW8"/>
  <c r="AS18"/>
  <c r="AR18"/>
  <c r="AR14"/>
  <c r="AS14"/>
  <c r="AS6"/>
  <c r="AR6"/>
  <c r="AT16"/>
  <c r="AT12"/>
  <c r="AT10"/>
  <c r="AT8"/>
  <c r="AK8"/>
  <c r="AQ8"/>
  <c r="AO6"/>
  <c r="AP6"/>
  <c r="AQ6" s="1"/>
  <c r="AQ10"/>
  <c r="AQ12"/>
  <c r="AO14"/>
  <c r="AO17"/>
  <c r="AO19" s="1"/>
  <c r="AP14"/>
  <c r="AQ14" s="1"/>
  <c r="AQ16"/>
  <c r="AQ18"/>
  <c r="AN8"/>
  <c r="AL6"/>
  <c r="AM6"/>
  <c r="AN6" s="1"/>
  <c r="AN10"/>
  <c r="AN12"/>
  <c r="AL14"/>
  <c r="AM14"/>
  <c r="AN14" s="1"/>
  <c r="AN16"/>
  <c r="AL18"/>
  <c r="AM18"/>
  <c r="AL17"/>
  <c r="AL19" s="1"/>
  <c r="AK6"/>
  <c r="AK10"/>
  <c r="AK12"/>
  <c r="AK14"/>
  <c r="AK16"/>
  <c r="AK18"/>
  <c r="AJ17"/>
  <c r="AJ19" s="1"/>
  <c r="AI17"/>
  <c r="AI19" s="1"/>
  <c r="AH8"/>
  <c r="AH6"/>
  <c r="AH10"/>
  <c r="AH12"/>
  <c r="AH14"/>
  <c r="AH16"/>
  <c r="AH18"/>
  <c r="AG17"/>
  <c r="AG19" s="1"/>
  <c r="AF17"/>
  <c r="AF19" s="1"/>
  <c r="AE8"/>
  <c r="AE6"/>
  <c r="AE10"/>
  <c r="AE12"/>
  <c r="AE14"/>
  <c r="AE16"/>
  <c r="AE18"/>
  <c r="AD17"/>
  <c r="AD19" s="1"/>
  <c r="AC17"/>
  <c r="AC19" s="1"/>
  <c r="AB8"/>
  <c r="AB6"/>
  <c r="AB10"/>
  <c r="AB12"/>
  <c r="AB14"/>
  <c r="AB16"/>
  <c r="AB18"/>
  <c r="AA17"/>
  <c r="AA19" s="1"/>
  <c r="Z17"/>
  <c r="Z19" s="1"/>
  <c r="Y6"/>
  <c r="Y8"/>
  <c r="Y10"/>
  <c r="Y12"/>
  <c r="Y14"/>
  <c r="Y16"/>
  <c r="Y18"/>
  <c r="X19"/>
  <c r="W19"/>
  <c r="V6"/>
  <c r="V8"/>
  <c r="V10"/>
  <c r="V12"/>
  <c r="V14"/>
  <c r="V16"/>
  <c r="V18"/>
  <c r="U19"/>
  <c r="T19"/>
  <c r="R19"/>
  <c r="Q19"/>
  <c r="P6"/>
  <c r="P8"/>
  <c r="P10"/>
  <c r="P12"/>
  <c r="P14"/>
  <c r="P16"/>
  <c r="P18"/>
  <c r="O19"/>
  <c r="N19"/>
  <c r="M6"/>
  <c r="M8"/>
  <c r="M10"/>
  <c r="M12"/>
  <c r="M14"/>
  <c r="M16"/>
  <c r="M18"/>
  <c r="L19"/>
  <c r="K19"/>
  <c r="J6"/>
  <c r="J8"/>
  <c r="J10"/>
  <c r="J12"/>
  <c r="J14"/>
  <c r="J16"/>
  <c r="J18"/>
  <c r="I19"/>
  <c r="H19"/>
  <c r="G18"/>
  <c r="S16"/>
  <c r="G16"/>
  <c r="D16"/>
  <c r="S14"/>
  <c r="G14"/>
  <c r="D14"/>
  <c r="S12"/>
  <c r="G12"/>
  <c r="D12"/>
  <c r="S10"/>
  <c r="G10"/>
  <c r="D10"/>
  <c r="S8"/>
  <c r="G8"/>
  <c r="D8"/>
  <c r="S6"/>
  <c r="G6"/>
  <c r="D6"/>
  <c r="AP17"/>
  <c r="AP19" s="1"/>
  <c r="AR17"/>
  <c r="AR19" s="1"/>
  <c r="AU17"/>
  <c r="AU19" s="1"/>
  <c r="AZ17"/>
  <c r="AZ19" s="1"/>
  <c r="AX17"/>
  <c r="AX19" s="1"/>
  <c r="AT14"/>
  <c r="BC6"/>
  <c r="BC17" s="1"/>
  <c r="BC19" s="1"/>
  <c r="AS17" l="1"/>
  <c r="AS19" s="1"/>
  <c r="AB17"/>
  <c r="AB19" s="1"/>
  <c r="AH17"/>
  <c r="AH19" s="1"/>
  <c r="AN18"/>
  <c r="J19"/>
  <c r="P19"/>
  <c r="Y19"/>
  <c r="AE17"/>
  <c r="AE19" s="1"/>
  <c r="AK17"/>
  <c r="AK19" s="1"/>
  <c r="AM17"/>
  <c r="AM19" s="1"/>
  <c r="M19"/>
  <c r="V19"/>
  <c r="AN17"/>
  <c r="AN19" s="1"/>
  <c r="AT18"/>
  <c r="AW17"/>
  <c r="AW18"/>
  <c r="AQ17"/>
  <c r="AQ19" s="1"/>
  <c r="AT6"/>
  <c r="AT17" s="1"/>
  <c r="AT19" s="1"/>
  <c r="AW19" l="1"/>
</calcChain>
</file>

<file path=xl/sharedStrings.xml><?xml version="1.0" encoding="utf-8"?>
<sst xmlns="http://schemas.openxmlformats.org/spreadsheetml/2006/main" count="107" uniqueCount="34">
  <si>
    <t>-</t>
  </si>
  <si>
    <t>14646***</t>
  </si>
  <si>
    <t>Άνδρες</t>
  </si>
  <si>
    <t>Γυναίκες</t>
  </si>
  <si>
    <t>Σύνολο</t>
  </si>
  <si>
    <t>Γήρατος</t>
  </si>
  <si>
    <t>Χηρείας</t>
  </si>
  <si>
    <t>Ανικανότητας</t>
  </si>
  <si>
    <t>Αναπηρίας</t>
  </si>
  <si>
    <t>Επίδομα Ορφανίας</t>
  </si>
  <si>
    <t>Επίδομα Αγνοουμένου</t>
  </si>
  <si>
    <t xml:space="preserve">ΚΛΑΔΟΣ ΣΤΑΤΙΣΤΙΚΗΣ </t>
  </si>
  <si>
    <t>ΥΠΗΡΕΣΙΕΣ ΚΟΙΝΩΝΙΚΩΝ ΑΣΦΑΛΙΣΕΩΝ</t>
  </si>
  <si>
    <t>Μερικό σύνολο</t>
  </si>
  <si>
    <t>2 0 0 2</t>
  </si>
  <si>
    <t>2 0 0 3</t>
  </si>
  <si>
    <t>Σύνολο*</t>
  </si>
  <si>
    <t xml:space="preserve"> Τα στοιχεία αναφέρονται στο μήνα Δεκέμβριο κάθε χρόνου.</t>
  </si>
  <si>
    <t>Αριθμός Συνταξιούχων (συντάξεων)</t>
  </si>
  <si>
    <t>1 9 9 8</t>
  </si>
  <si>
    <t>1 9 9 7</t>
  </si>
  <si>
    <t>1 9 9 6</t>
  </si>
  <si>
    <t>1 9 9 4</t>
  </si>
  <si>
    <t>1 9 9 5</t>
  </si>
  <si>
    <t>1 9 9 9</t>
  </si>
  <si>
    <t>2 0 0 0</t>
  </si>
  <si>
    <t>2 0 0 1</t>
  </si>
  <si>
    <t>Γενικό σύνολο*</t>
  </si>
  <si>
    <t>Αριθμός συνταξιούχων (συντάξεων) κατά φύλο και είδος σύνταξης κατά τα χρόνια 1994 - 2011</t>
  </si>
  <si>
    <t>* Από το σύνολο των 132395 συνταξιούχων (συντάξεων, 2011) 9673 άτομα λαμβάνουν πέραν της μιας σύντάξης, επομένως οι συνταξιούχοι κατά το Δεκέμβριο του 2011 ανήλθαν στους 122722 (εκτός οι συνταξιούχοι κοινωνικής σύνταξης.)</t>
  </si>
  <si>
    <t>Είδος Σύνταξης**</t>
  </si>
  <si>
    <t>** Δεν υπάρχει περιορισμός για αφυπηρέτηση για δικαίωμα σε σύνταξη (εκτός στην περίπτωση της σύνταξης ανικανότητας 100%)</t>
  </si>
  <si>
    <t>*** Η κοινωνική σύνταξη ξεκίνησε το Μάιο του 1995. Από 1.1.1999 η συντάξιμη ηλικία για κοινωνική σύνταξη μειώθηκε από την ηλικία των 68 στην ηλικία των 66 και από 1.1.2000 στην ηλικία των 65.</t>
  </si>
  <si>
    <t>Κοινωνική Σύνταξη***</t>
  </si>
</sst>
</file>

<file path=xl/styles.xml><?xml version="1.0" encoding="utf-8"?>
<styleSheet xmlns="http://schemas.openxmlformats.org/spreadsheetml/2006/main">
  <numFmts count="1">
    <numFmt numFmtId="164" formatCode="[$-408]d\-mmm\-yy;@"/>
  </numFmts>
  <fonts count="10">
    <font>
      <sz val="10"/>
      <name val="Arial"/>
      <charset val="161"/>
    </font>
    <font>
      <b/>
      <sz val="10"/>
      <name val="Arial"/>
      <family val="2"/>
    </font>
    <font>
      <b/>
      <sz val="11"/>
      <name val="Arial"/>
      <family val="2"/>
    </font>
    <font>
      <b/>
      <sz val="8"/>
      <name val="Arial"/>
      <family val="2"/>
    </font>
    <font>
      <sz val="8"/>
      <name val="Arial"/>
      <family val="2"/>
    </font>
    <font>
      <sz val="10"/>
      <name val="Arial"/>
      <family val="2"/>
    </font>
    <font>
      <b/>
      <sz val="9"/>
      <name val="Arial"/>
      <family val="2"/>
    </font>
    <font>
      <b/>
      <sz val="9"/>
      <name val="Arial"/>
      <family val="2"/>
      <charset val="161"/>
    </font>
    <font>
      <b/>
      <sz val="10"/>
      <name val="Arial"/>
      <family val="2"/>
      <charset val="161"/>
    </font>
    <font>
      <sz val="10"/>
      <name val="Arial"/>
      <family val="2"/>
      <charset val="161"/>
    </font>
  </fonts>
  <fills count="2">
    <fill>
      <patternFill patternType="none"/>
    </fill>
    <fill>
      <patternFill patternType="gray125"/>
    </fill>
  </fills>
  <borders count="53">
    <border>
      <left/>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126">
    <xf numFmtId="0" fontId="0" fillId="0" borderId="0" xfId="0"/>
    <xf numFmtId="0" fontId="0" fillId="0" borderId="0" xfId="0" applyBorder="1"/>
    <xf numFmtId="0" fontId="0" fillId="0" borderId="0" xfId="0" applyBorder="1" applyAlignment="1">
      <alignment horizontal="right"/>
    </xf>
    <xf numFmtId="15" fontId="0" fillId="0" borderId="0" xfId="0" applyNumberFormat="1" applyAlignment="1">
      <alignment horizontal="left"/>
    </xf>
    <xf numFmtId="0" fontId="3" fillId="0" borderId="3" xfId="0" applyFont="1" applyBorder="1" applyAlignment="1">
      <alignment horizontal="center"/>
    </xf>
    <xf numFmtId="0" fontId="4" fillId="0" borderId="0" xfId="0" applyFont="1" applyBorder="1"/>
    <xf numFmtId="0" fontId="5" fillId="0" borderId="5" xfId="0" applyFont="1" applyBorder="1"/>
    <xf numFmtId="0" fontId="5" fillId="0" borderId="6" xfId="0" applyFont="1" applyBorder="1"/>
    <xf numFmtId="0" fontId="5" fillId="0" borderId="7" xfId="0" applyFont="1" applyBorder="1"/>
    <xf numFmtId="0" fontId="5" fillId="0" borderId="5" xfId="0" applyFont="1" applyBorder="1" applyAlignment="1">
      <alignment horizontal="right"/>
    </xf>
    <xf numFmtId="0" fontId="5" fillId="0" borderId="13" xfId="0" applyFont="1" applyBorder="1"/>
    <xf numFmtId="0" fontId="5" fillId="0" borderId="14" xfId="0" applyFont="1" applyBorder="1"/>
    <xf numFmtId="0" fontId="1" fillId="0" borderId="19" xfId="0" applyFont="1" applyFill="1" applyBorder="1"/>
    <xf numFmtId="0" fontId="1" fillId="0" borderId="16" xfId="0" applyFont="1" applyBorder="1"/>
    <xf numFmtId="0" fontId="1" fillId="0" borderId="17" xfId="0" applyFont="1" applyBorder="1"/>
    <xf numFmtId="0" fontId="1" fillId="0" borderId="18" xfId="0" applyFont="1" applyBorder="1"/>
    <xf numFmtId="0" fontId="0" fillId="0" borderId="0" xfId="0"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5" fillId="0" borderId="11" xfId="0" applyFont="1" applyBorder="1" applyAlignment="1">
      <alignment horizontal="center"/>
    </xf>
    <xf numFmtId="0" fontId="5" fillId="0" borderId="15" xfId="0" applyFont="1" applyBorder="1" applyAlignment="1">
      <alignment horizontal="center"/>
    </xf>
    <xf numFmtId="0" fontId="1" fillId="0" borderId="4" xfId="0" applyFont="1" applyBorder="1" applyAlignment="1">
      <alignment horizontal="left"/>
    </xf>
    <xf numFmtId="0" fontId="8" fillId="0" borderId="0" xfId="0" applyFont="1" applyAlignment="1">
      <alignment horizontal="center"/>
    </xf>
    <xf numFmtId="0" fontId="5" fillId="0" borderId="6" xfId="0" applyFont="1" applyBorder="1" applyAlignment="1">
      <alignment horizontal="right"/>
    </xf>
    <xf numFmtId="0" fontId="5" fillId="0" borderId="7" xfId="0" applyFont="1" applyBorder="1" applyAlignment="1">
      <alignment horizontal="right"/>
    </xf>
    <xf numFmtId="0" fontId="5" fillId="0" borderId="24"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horizontal="right"/>
    </xf>
    <xf numFmtId="0" fontId="1" fillId="0" borderId="25" xfId="0" applyFont="1" applyBorder="1" applyAlignment="1">
      <alignment horizontal="right"/>
    </xf>
    <xf numFmtId="0" fontId="1" fillId="0" borderId="18" xfId="0" applyFont="1" applyBorder="1" applyAlignment="1">
      <alignment horizontal="right"/>
    </xf>
    <xf numFmtId="0" fontId="1" fillId="0" borderId="23" xfId="0" applyFont="1" applyBorder="1" applyAlignment="1">
      <alignment horizontal="right"/>
    </xf>
    <xf numFmtId="0" fontId="1" fillId="0" borderId="20" xfId="0" applyFont="1" applyBorder="1" applyAlignment="1">
      <alignment horizontal="right"/>
    </xf>
    <xf numFmtId="0" fontId="5" fillId="0" borderId="12" xfId="0" applyFont="1" applyBorder="1" applyAlignment="1">
      <alignment horizontal="right"/>
    </xf>
    <xf numFmtId="0" fontId="5" fillId="0" borderId="13" xfId="0" applyFont="1" applyBorder="1" applyAlignment="1">
      <alignment horizontal="right"/>
    </xf>
    <xf numFmtId="0" fontId="5" fillId="0" borderId="15" xfId="0" applyFont="1" applyBorder="1" applyAlignment="1">
      <alignment horizontal="right"/>
    </xf>
    <xf numFmtId="0" fontId="5" fillId="0" borderId="14" xfId="0" applyFont="1" applyBorder="1" applyAlignment="1">
      <alignment horizontal="right"/>
    </xf>
    <xf numFmtId="0" fontId="5" fillId="0" borderId="26" xfId="0" applyFont="1" applyBorder="1" applyAlignment="1">
      <alignment horizontal="right"/>
    </xf>
    <xf numFmtId="0" fontId="5" fillId="0" borderId="11" xfId="0" applyFont="1" applyBorder="1" applyAlignment="1">
      <alignment horizontal="right"/>
    </xf>
    <xf numFmtId="0" fontId="9" fillId="0" borderId="0" xfId="0" applyFont="1"/>
    <xf numFmtId="0" fontId="2" fillId="0" borderId="0" xfId="0" applyFont="1" applyBorder="1" applyAlignment="1">
      <alignment horizontal="center"/>
    </xf>
    <xf numFmtId="0" fontId="5" fillId="0" borderId="24" xfId="0" applyFont="1" applyBorder="1"/>
    <xf numFmtId="0" fontId="5" fillId="0" borderId="29" xfId="0" applyFont="1" applyBorder="1"/>
    <xf numFmtId="0" fontId="5" fillId="0" borderId="30" xfId="0" applyFont="1" applyBorder="1"/>
    <xf numFmtId="0" fontId="5" fillId="0" borderId="31" xfId="0" applyFont="1" applyBorder="1" applyAlignment="1">
      <alignment horizontal="right"/>
    </xf>
    <xf numFmtId="0" fontId="5" fillId="0" borderId="32" xfId="0" applyFont="1" applyBorder="1" applyAlignment="1">
      <alignment horizontal="right"/>
    </xf>
    <xf numFmtId="0" fontId="5" fillId="0" borderId="33" xfId="0" applyFont="1" applyBorder="1" applyAlignment="1">
      <alignment horizontal="right"/>
    </xf>
    <xf numFmtId="0" fontId="5" fillId="0" borderId="30" xfId="0" applyFont="1" applyBorder="1" applyAlignment="1">
      <alignment horizontal="right"/>
    </xf>
    <xf numFmtId="0" fontId="5" fillId="0" borderId="34" xfId="0" applyFont="1" applyBorder="1" applyAlignment="1">
      <alignment horizontal="right"/>
    </xf>
    <xf numFmtId="0" fontId="5" fillId="0" borderId="34" xfId="0" applyFont="1" applyBorder="1"/>
    <xf numFmtId="0" fontId="5" fillId="0" borderId="35" xfId="0" applyFont="1" applyBorder="1"/>
    <xf numFmtId="0" fontId="5" fillId="0" borderId="36" xfId="0" applyFont="1" applyBorder="1"/>
    <xf numFmtId="0" fontId="5" fillId="0" borderId="37" xfId="0" applyFont="1" applyBorder="1"/>
    <xf numFmtId="0" fontId="5" fillId="0" borderId="38"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35" xfId="0" applyFont="1" applyBorder="1" applyAlignment="1">
      <alignment horizontal="right"/>
    </xf>
    <xf numFmtId="0" fontId="5" fillId="0" borderId="36" xfId="0" applyFont="1" applyBorder="1" applyAlignment="1">
      <alignment horizontal="right"/>
    </xf>
    <xf numFmtId="0" fontId="5" fillId="0" borderId="38" xfId="0" applyFont="1" applyBorder="1" applyAlignment="1">
      <alignment horizontal="right"/>
    </xf>
    <xf numFmtId="0" fontId="5" fillId="0" borderId="37" xfId="0" applyFont="1" applyBorder="1" applyAlignment="1">
      <alignment horizontal="right"/>
    </xf>
    <xf numFmtId="0" fontId="5" fillId="0" borderId="39" xfId="0" applyFont="1" applyBorder="1" applyAlignment="1">
      <alignment horizontal="right"/>
    </xf>
    <xf numFmtId="0" fontId="5" fillId="0" borderId="40" xfId="0" applyFont="1" applyBorder="1" applyAlignment="1">
      <alignment horizontal="right"/>
    </xf>
    <xf numFmtId="0" fontId="5" fillId="0" borderId="41" xfId="0" applyFont="1" applyBorder="1" applyAlignment="1">
      <alignment horizontal="right"/>
    </xf>
    <xf numFmtId="0" fontId="5" fillId="0" borderId="42" xfId="0" applyFont="1" applyBorder="1"/>
    <xf numFmtId="0" fontId="5" fillId="0" borderId="43" xfId="0" applyFont="1" applyBorder="1"/>
    <xf numFmtId="0" fontId="5" fillId="0" borderId="44" xfId="0" applyFont="1" applyBorder="1"/>
    <xf numFmtId="0" fontId="8" fillId="0" borderId="19" xfId="0" applyFont="1" applyBorder="1"/>
    <xf numFmtId="0" fontId="5" fillId="0" borderId="2" xfId="0" applyFont="1" applyBorder="1"/>
    <xf numFmtId="0" fontId="9" fillId="0" borderId="0" xfId="0" applyFont="1" applyBorder="1" applyAlignment="1">
      <alignment vertical="center" wrapText="1"/>
    </xf>
    <xf numFmtId="0" fontId="5" fillId="0" borderId="48" xfId="0" applyFont="1" applyBorder="1" applyAlignment="1">
      <alignment horizontal="right"/>
    </xf>
    <xf numFmtId="0" fontId="5" fillId="0" borderId="48" xfId="0" applyFont="1" applyBorder="1"/>
    <xf numFmtId="0" fontId="5" fillId="0" borderId="31" xfId="0" applyFont="1" applyBorder="1"/>
    <xf numFmtId="0" fontId="5" fillId="0" borderId="32" xfId="0" applyFont="1" applyBorder="1"/>
    <xf numFmtId="0" fontId="5" fillId="0" borderId="33" xfId="0" applyFont="1" applyBorder="1"/>
    <xf numFmtId="0" fontId="5" fillId="0" borderId="40" xfId="0" applyFont="1" applyBorder="1" applyAlignment="1">
      <alignment horizontal="center"/>
    </xf>
    <xf numFmtId="0" fontId="5" fillId="0" borderId="33"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3" fillId="0" borderId="22" xfId="0" applyFont="1" applyBorder="1" applyAlignment="1">
      <alignment horizontal="center"/>
    </xf>
    <xf numFmtId="0" fontId="3" fillId="0" borderId="9" xfId="0" applyFont="1" applyBorder="1" applyAlignment="1">
      <alignment horizontal="center"/>
    </xf>
    <xf numFmtId="0" fontId="3" fillId="0" borderId="46" xfId="0" applyFont="1" applyBorder="1" applyAlignment="1">
      <alignment horizontal="center"/>
    </xf>
    <xf numFmtId="0" fontId="6" fillId="0" borderId="22" xfId="0" applyFont="1" applyBorder="1" applyAlignment="1">
      <alignment horizontal="center"/>
    </xf>
    <xf numFmtId="0" fontId="6" fillId="0" borderId="9" xfId="0" applyFont="1" applyBorder="1" applyAlignment="1">
      <alignment horizontal="center"/>
    </xf>
    <xf numFmtId="0" fontId="6" fillId="0" borderId="46" xfId="0" applyFont="1" applyBorder="1" applyAlignment="1">
      <alignment horizontal="center"/>
    </xf>
    <xf numFmtId="0" fontId="6" fillId="0" borderId="8" xfId="0" applyFont="1" applyBorder="1" applyAlignment="1">
      <alignment horizontal="center"/>
    </xf>
    <xf numFmtId="0" fontId="6" fillId="0" borderId="10" xfId="0" applyFont="1" applyBorder="1" applyAlignment="1">
      <alignment horizontal="center"/>
    </xf>
    <xf numFmtId="0" fontId="6" fillId="0" borderId="51" xfId="0" applyFont="1" applyBorder="1" applyAlignment="1">
      <alignment horizontal="center"/>
    </xf>
    <xf numFmtId="0" fontId="6" fillId="0" borderId="47" xfId="0" applyFont="1" applyBorder="1" applyAlignment="1">
      <alignment horizontal="center"/>
    </xf>
    <xf numFmtId="0" fontId="8" fillId="0" borderId="23" xfId="0" applyFont="1" applyBorder="1" applyAlignment="1">
      <alignment horizontal="right"/>
    </xf>
    <xf numFmtId="0" fontId="8" fillId="0" borderId="16" xfId="0" applyFont="1" applyBorder="1" applyAlignment="1">
      <alignment horizontal="right"/>
    </xf>
    <xf numFmtId="0" fontId="8" fillId="0" borderId="17" xfId="0" applyFont="1" applyBorder="1" applyAlignment="1">
      <alignment horizontal="right"/>
    </xf>
    <xf numFmtId="0" fontId="8" fillId="0" borderId="18" xfId="0" applyFont="1" applyBorder="1" applyAlignment="1">
      <alignment horizontal="right"/>
    </xf>
    <xf numFmtId="0" fontId="5" fillId="0" borderId="29" xfId="0" applyFont="1" applyBorder="1" applyAlignment="1">
      <alignment horizontal="right"/>
    </xf>
    <xf numFmtId="0" fontId="8" fillId="0" borderId="29" xfId="0" applyFont="1" applyBorder="1" applyAlignment="1">
      <alignment horizontal="right"/>
    </xf>
    <xf numFmtId="0" fontId="8" fillId="0" borderId="30" xfId="0" applyFont="1" applyBorder="1" applyAlignment="1">
      <alignment horizontal="right"/>
    </xf>
    <xf numFmtId="0" fontId="8" fillId="0" borderId="34" xfId="0" applyFont="1" applyBorder="1" applyAlignment="1">
      <alignment horizontal="right"/>
    </xf>
    <xf numFmtId="0" fontId="5" fillId="0" borderId="39" xfId="0" applyFont="1" applyBorder="1"/>
    <xf numFmtId="0" fontId="1" fillId="0" borderId="23" xfId="0" applyFont="1" applyBorder="1"/>
    <xf numFmtId="0" fontId="8" fillId="0" borderId="1" xfId="0" applyFont="1" applyBorder="1" applyAlignment="1">
      <alignment horizontal="right"/>
    </xf>
    <xf numFmtId="0" fontId="8" fillId="0" borderId="20" xfId="0" applyFont="1" applyBorder="1" applyAlignment="1">
      <alignment horizontal="right"/>
    </xf>
    <xf numFmtId="0" fontId="4" fillId="0" borderId="4" xfId="0" applyFont="1" applyBorder="1"/>
    <xf numFmtId="0" fontId="5" fillId="0" borderId="52" xfId="0" applyFont="1" applyBorder="1"/>
    <xf numFmtId="0" fontId="9" fillId="0" borderId="0" xfId="0" applyFont="1" applyBorder="1" applyAlignment="1">
      <alignment horizontal="left" vertical="center" wrapText="1"/>
    </xf>
    <xf numFmtId="0" fontId="2" fillId="0" borderId="0" xfId="0" applyFont="1" applyAlignment="1">
      <alignment horizontal="center"/>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7" fillId="0" borderId="27"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3" fillId="0" borderId="27"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6" fillId="0" borderId="27" xfId="0" applyFont="1" applyBorder="1" applyAlignment="1">
      <alignment horizontal="center"/>
    </xf>
    <xf numFmtId="0" fontId="6" fillId="0" borderId="49" xfId="0" applyFont="1" applyBorder="1" applyAlignment="1">
      <alignment horizontal="center"/>
    </xf>
    <xf numFmtId="0" fontId="6" fillId="0" borderId="50" xfId="0" applyFont="1" applyBorder="1" applyAlignment="1">
      <alignment horizontal="center"/>
    </xf>
    <xf numFmtId="0" fontId="2" fillId="0" borderId="21" xfId="0" applyFont="1" applyBorder="1" applyAlignment="1">
      <alignment horizontal="center"/>
    </xf>
    <xf numFmtId="0" fontId="2" fillId="0" borderId="45" xfId="0" applyFont="1" applyBorder="1" applyAlignment="1">
      <alignment horizontal="center"/>
    </xf>
    <xf numFmtId="0" fontId="2" fillId="0" borderId="28" xfId="0" applyFont="1" applyBorder="1" applyAlignment="1">
      <alignment horizontal="center"/>
    </xf>
    <xf numFmtId="164" fontId="0" fillId="0" borderId="0" xfId="0" applyNumberForma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E31"/>
  <sheetViews>
    <sheetView tabSelected="1" topLeftCell="A13" workbookViewId="0">
      <selection activeCell="C35" sqref="C35"/>
    </sheetView>
  </sheetViews>
  <sheetFormatPr defaultRowHeight="12.75"/>
  <cols>
    <col min="1" max="1" width="18.7109375" customWidth="1"/>
    <col min="2" max="2" width="6.5703125" bestFit="1" customWidth="1"/>
    <col min="3" max="3" width="7.5703125" bestFit="1" customWidth="1"/>
    <col min="4" max="4" width="6.7109375" bestFit="1" customWidth="1"/>
    <col min="5" max="5" width="6.5703125" bestFit="1" customWidth="1"/>
    <col min="6" max="6" width="7.5703125" bestFit="1" customWidth="1"/>
    <col min="7" max="7" width="6.7109375" bestFit="1" customWidth="1"/>
    <col min="8" max="8" width="6.5703125" bestFit="1" customWidth="1"/>
    <col min="9" max="9" width="7.5703125" bestFit="1" customWidth="1"/>
    <col min="10" max="10" width="7" bestFit="1" customWidth="1"/>
    <col min="11" max="11" width="6.5703125" bestFit="1" customWidth="1"/>
    <col min="12" max="12" width="7.5703125" bestFit="1" customWidth="1"/>
    <col min="13" max="13" width="7" bestFit="1" customWidth="1"/>
    <col min="14" max="14" width="6.5703125" bestFit="1" customWidth="1"/>
    <col min="15" max="15" width="7.5703125" bestFit="1" customWidth="1"/>
    <col min="16" max="31" width="7" customWidth="1"/>
    <col min="32" max="32" width="6.5703125" customWidth="1"/>
    <col min="33" max="33" width="7" customWidth="1"/>
    <col min="34" max="34" width="7.28515625" customWidth="1"/>
    <col min="35" max="35" width="6.7109375" customWidth="1"/>
    <col min="36" max="36" width="7.28515625" customWidth="1"/>
    <col min="37" max="38" width="7" customWidth="1"/>
    <col min="39" max="39" width="7.42578125" customWidth="1"/>
    <col min="40" max="40" width="7" customWidth="1"/>
    <col min="41" max="41" width="6.7109375" bestFit="1" customWidth="1"/>
    <col min="42" max="42" width="8" bestFit="1" customWidth="1"/>
    <col min="43" max="43" width="7" bestFit="1" customWidth="1"/>
    <col min="44" max="44" width="6.85546875" customWidth="1"/>
    <col min="45" max="45" width="8" bestFit="1" customWidth="1"/>
    <col min="46" max="46" width="7" bestFit="1" customWidth="1"/>
    <col min="47" max="47" width="6.85546875" customWidth="1"/>
    <col min="48" max="49" width="7.42578125" customWidth="1"/>
    <col min="50" max="50" width="7" customWidth="1"/>
    <col min="51" max="51" width="7.28515625" customWidth="1"/>
    <col min="52" max="52" width="7.140625" customWidth="1"/>
    <col min="53" max="53" width="6.7109375" bestFit="1" customWidth="1"/>
    <col min="54" max="54" width="8" bestFit="1" customWidth="1"/>
    <col min="55" max="55" width="7.5703125" bestFit="1" customWidth="1"/>
  </cols>
  <sheetData>
    <row r="1" spans="1:57" ht="15.75" customHeight="1">
      <c r="A1" s="110" t="s">
        <v>28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row>
    <row r="2" spans="1:57" ht="13.5" thickBot="1">
      <c r="AD2" s="5"/>
      <c r="AE2" s="5"/>
      <c r="AF2" s="5"/>
      <c r="AG2" s="5"/>
      <c r="AH2" s="5"/>
    </row>
    <row r="3" spans="1:57" ht="15.75" customHeight="1">
      <c r="A3" s="4"/>
      <c r="B3" s="122" t="s">
        <v>18</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4"/>
      <c r="BD3" s="46"/>
      <c r="BE3" s="46"/>
    </row>
    <row r="4" spans="1:57">
      <c r="A4" s="28" t="s">
        <v>30</v>
      </c>
      <c r="B4" s="116" t="s">
        <v>22</v>
      </c>
      <c r="C4" s="117"/>
      <c r="D4" s="118"/>
      <c r="E4" s="116" t="s">
        <v>23</v>
      </c>
      <c r="F4" s="117"/>
      <c r="G4" s="118"/>
      <c r="H4" s="116" t="s">
        <v>21</v>
      </c>
      <c r="I4" s="117"/>
      <c r="J4" s="118"/>
      <c r="K4" s="116" t="s">
        <v>20</v>
      </c>
      <c r="L4" s="117"/>
      <c r="M4" s="118"/>
      <c r="N4" s="116" t="s">
        <v>19</v>
      </c>
      <c r="O4" s="117"/>
      <c r="P4" s="118"/>
      <c r="Q4" s="116" t="s">
        <v>24</v>
      </c>
      <c r="R4" s="117"/>
      <c r="S4" s="118"/>
      <c r="T4" s="116" t="s">
        <v>25</v>
      </c>
      <c r="U4" s="117"/>
      <c r="V4" s="118"/>
      <c r="W4" s="119" t="s">
        <v>26</v>
      </c>
      <c r="X4" s="120"/>
      <c r="Y4" s="121"/>
      <c r="Z4" s="119" t="s">
        <v>14</v>
      </c>
      <c r="AA4" s="120"/>
      <c r="AB4" s="121"/>
      <c r="AC4" s="119" t="s">
        <v>15</v>
      </c>
      <c r="AD4" s="120"/>
      <c r="AE4" s="121"/>
      <c r="AF4" s="113">
        <v>2004</v>
      </c>
      <c r="AG4" s="114"/>
      <c r="AH4" s="115"/>
      <c r="AI4" s="114">
        <v>2005</v>
      </c>
      <c r="AJ4" s="114"/>
      <c r="AK4" s="115"/>
      <c r="AL4" s="113">
        <v>2006</v>
      </c>
      <c r="AM4" s="114"/>
      <c r="AN4" s="115"/>
      <c r="AO4" s="113">
        <v>2007</v>
      </c>
      <c r="AP4" s="114"/>
      <c r="AQ4" s="115"/>
      <c r="AR4" s="113">
        <v>2008</v>
      </c>
      <c r="AS4" s="114"/>
      <c r="AT4" s="115"/>
      <c r="AU4" s="113">
        <v>2009</v>
      </c>
      <c r="AV4" s="114"/>
      <c r="AW4" s="115"/>
      <c r="AX4" s="113">
        <v>2010</v>
      </c>
      <c r="AY4" s="114"/>
      <c r="AZ4" s="115"/>
      <c r="BA4" s="113">
        <v>2011</v>
      </c>
      <c r="BB4" s="114"/>
      <c r="BC4" s="115"/>
    </row>
    <row r="5" spans="1:57" ht="20.100000000000001" customHeight="1" thickBot="1">
      <c r="A5" s="107"/>
      <c r="B5" s="85" t="s">
        <v>2</v>
      </c>
      <c r="C5" s="86" t="s">
        <v>3</v>
      </c>
      <c r="D5" s="87" t="s">
        <v>4</v>
      </c>
      <c r="E5" s="85" t="s">
        <v>2</v>
      </c>
      <c r="F5" s="86" t="s">
        <v>3</v>
      </c>
      <c r="G5" s="87" t="s">
        <v>4</v>
      </c>
      <c r="H5" s="85" t="s">
        <v>2</v>
      </c>
      <c r="I5" s="86" t="s">
        <v>3</v>
      </c>
      <c r="J5" s="87" t="s">
        <v>4</v>
      </c>
      <c r="K5" s="85" t="s">
        <v>2</v>
      </c>
      <c r="L5" s="86" t="s">
        <v>3</v>
      </c>
      <c r="M5" s="87" t="s">
        <v>4</v>
      </c>
      <c r="N5" s="85" t="s">
        <v>2</v>
      </c>
      <c r="O5" s="86" t="s">
        <v>3</v>
      </c>
      <c r="P5" s="87" t="s">
        <v>4</v>
      </c>
      <c r="Q5" s="85" t="s">
        <v>2</v>
      </c>
      <c r="R5" s="86" t="s">
        <v>3</v>
      </c>
      <c r="S5" s="87" t="s">
        <v>4</v>
      </c>
      <c r="T5" s="85" t="s">
        <v>2</v>
      </c>
      <c r="U5" s="86" t="s">
        <v>3</v>
      </c>
      <c r="V5" s="87" t="s">
        <v>4</v>
      </c>
      <c r="W5" s="88" t="s">
        <v>2</v>
      </c>
      <c r="X5" s="89" t="s">
        <v>3</v>
      </c>
      <c r="Y5" s="90" t="s">
        <v>4</v>
      </c>
      <c r="Z5" s="91" t="s">
        <v>2</v>
      </c>
      <c r="AA5" s="89" t="s">
        <v>3</v>
      </c>
      <c r="AB5" s="92" t="s">
        <v>4</v>
      </c>
      <c r="AC5" s="91" t="s">
        <v>2</v>
      </c>
      <c r="AD5" s="89" t="s">
        <v>3</v>
      </c>
      <c r="AE5" s="92" t="s">
        <v>4</v>
      </c>
      <c r="AF5" s="91" t="s">
        <v>2</v>
      </c>
      <c r="AG5" s="93" t="s">
        <v>3</v>
      </c>
      <c r="AH5" s="92" t="s">
        <v>4</v>
      </c>
      <c r="AI5" s="94" t="s">
        <v>2</v>
      </c>
      <c r="AJ5" s="94" t="s">
        <v>3</v>
      </c>
      <c r="AK5" s="92" t="s">
        <v>4</v>
      </c>
      <c r="AL5" s="91" t="s">
        <v>2</v>
      </c>
      <c r="AM5" s="89" t="s">
        <v>3</v>
      </c>
      <c r="AN5" s="92" t="s">
        <v>4</v>
      </c>
      <c r="AO5" s="91" t="s">
        <v>2</v>
      </c>
      <c r="AP5" s="89" t="s">
        <v>3</v>
      </c>
      <c r="AQ5" s="92" t="s">
        <v>4</v>
      </c>
      <c r="AR5" s="91" t="s">
        <v>2</v>
      </c>
      <c r="AS5" s="89" t="s">
        <v>3</v>
      </c>
      <c r="AT5" s="92" t="s">
        <v>4</v>
      </c>
      <c r="AU5" s="91" t="s">
        <v>2</v>
      </c>
      <c r="AV5" s="89" t="s">
        <v>3</v>
      </c>
      <c r="AW5" s="92" t="s">
        <v>4</v>
      </c>
      <c r="AX5" s="91" t="s">
        <v>2</v>
      </c>
      <c r="AY5" s="89" t="s">
        <v>3</v>
      </c>
      <c r="AZ5" s="92" t="s">
        <v>4</v>
      </c>
      <c r="BA5" s="91" t="s">
        <v>2</v>
      </c>
      <c r="BB5" s="89" t="s">
        <v>3</v>
      </c>
      <c r="BC5" s="92" t="s">
        <v>16</v>
      </c>
    </row>
    <row r="6" spans="1:57" ht="20.100000000000001" customHeight="1">
      <c r="A6" s="108" t="s">
        <v>5</v>
      </c>
      <c r="B6" s="77">
        <v>36887</v>
      </c>
      <c r="C6" s="78">
        <v>11479</v>
      </c>
      <c r="D6" s="79">
        <f>SUM(B6:C6)</f>
        <v>48366</v>
      </c>
      <c r="E6" s="80">
        <v>37472</v>
      </c>
      <c r="F6" s="78">
        <v>12253</v>
      </c>
      <c r="G6" s="79">
        <f>SUM(E6:F6)</f>
        <v>49725</v>
      </c>
      <c r="H6" s="80">
        <v>38003</v>
      </c>
      <c r="I6" s="78">
        <v>13352</v>
      </c>
      <c r="J6" s="79">
        <f>SUM(H6:I6)</f>
        <v>51355</v>
      </c>
      <c r="K6" s="80">
        <v>38710</v>
      </c>
      <c r="L6" s="78">
        <v>13626</v>
      </c>
      <c r="M6" s="79">
        <f>SUM(K6:L6)</f>
        <v>52336</v>
      </c>
      <c r="N6" s="80">
        <v>39713</v>
      </c>
      <c r="O6" s="78">
        <v>14220</v>
      </c>
      <c r="P6" s="79">
        <f>SUM(N6:O6)</f>
        <v>53933</v>
      </c>
      <c r="Q6" s="80">
        <v>40925</v>
      </c>
      <c r="R6" s="78">
        <v>14765</v>
      </c>
      <c r="S6" s="79">
        <f>SUM(Q6:R6)</f>
        <v>55690</v>
      </c>
      <c r="T6" s="80">
        <v>41643</v>
      </c>
      <c r="U6" s="78">
        <v>16006</v>
      </c>
      <c r="V6" s="81">
        <f>SUM(T6:U6)</f>
        <v>57649</v>
      </c>
      <c r="W6" s="82">
        <v>43215</v>
      </c>
      <c r="X6" s="83">
        <v>16806</v>
      </c>
      <c r="Y6" s="84">
        <f>SUM(W6:X6)</f>
        <v>60021</v>
      </c>
      <c r="Z6" s="52">
        <v>44054</v>
      </c>
      <c r="AA6" s="50">
        <v>18903</v>
      </c>
      <c r="AB6" s="51">
        <f>SUM(Z6:AA6)</f>
        <v>62957</v>
      </c>
      <c r="AC6" s="52">
        <v>45500</v>
      </c>
      <c r="AD6" s="50">
        <v>20524</v>
      </c>
      <c r="AE6" s="51">
        <f>SUM(AC6:AD6)</f>
        <v>66024</v>
      </c>
      <c r="AF6" s="52">
        <v>46552</v>
      </c>
      <c r="AG6" s="68">
        <v>21960</v>
      </c>
      <c r="AH6" s="51">
        <f>SUM(AF6:AG6)</f>
        <v>68512</v>
      </c>
      <c r="AI6" s="76">
        <v>47028</v>
      </c>
      <c r="AJ6" s="50">
        <v>23263</v>
      </c>
      <c r="AK6" s="51">
        <f>SUM(AI6:AJ6)</f>
        <v>70291</v>
      </c>
      <c r="AL6" s="52">
        <f>47073+915</f>
        <v>47988</v>
      </c>
      <c r="AM6" s="50">
        <f>24371+12</f>
        <v>24383</v>
      </c>
      <c r="AN6" s="51">
        <f>SUM(AL6:AM6)</f>
        <v>72371</v>
      </c>
      <c r="AO6" s="52">
        <f>49048+935</f>
        <v>49983</v>
      </c>
      <c r="AP6" s="50">
        <f>26155+12</f>
        <v>26167</v>
      </c>
      <c r="AQ6" s="51">
        <f>SUM(AO6:AP6)</f>
        <v>76150</v>
      </c>
      <c r="AR6" s="52">
        <f>50981+944</f>
        <v>51925</v>
      </c>
      <c r="AS6" s="50">
        <f>28074+13</f>
        <v>28087</v>
      </c>
      <c r="AT6" s="51">
        <f>SUM(AR6:AS6)</f>
        <v>80012</v>
      </c>
      <c r="AU6" s="52">
        <f>53050+962</f>
        <v>54012</v>
      </c>
      <c r="AV6" s="50">
        <f>30229+13</f>
        <v>30242</v>
      </c>
      <c r="AW6" s="51">
        <f>SUM(AU6:AV6)</f>
        <v>84254</v>
      </c>
      <c r="AX6" s="52">
        <v>56708</v>
      </c>
      <c r="AY6" s="50">
        <v>32646</v>
      </c>
      <c r="AZ6" s="51">
        <f>SUM(AX6:AY6)</f>
        <v>89354</v>
      </c>
      <c r="BA6" s="52">
        <f>57945+944</f>
        <v>58889</v>
      </c>
      <c r="BB6" s="50">
        <f>34768+13</f>
        <v>34781</v>
      </c>
      <c r="BC6" s="51">
        <f>SUM(BA6:BB6)</f>
        <v>93670</v>
      </c>
    </row>
    <row r="7" spans="1:57" ht="15.75" customHeight="1">
      <c r="A7" s="70"/>
      <c r="B7" s="47"/>
      <c r="C7" s="7"/>
      <c r="D7" s="8"/>
      <c r="E7" s="6"/>
      <c r="F7" s="7"/>
      <c r="G7" s="8"/>
      <c r="H7" s="6"/>
      <c r="I7" s="7"/>
      <c r="J7" s="8"/>
      <c r="K7" s="6"/>
      <c r="L7" s="7"/>
      <c r="M7" s="8"/>
      <c r="N7" s="6"/>
      <c r="O7" s="7"/>
      <c r="P7" s="8"/>
      <c r="Q7" s="6"/>
      <c r="R7" s="7"/>
      <c r="S7" s="8"/>
      <c r="T7" s="6"/>
      <c r="U7" s="7"/>
      <c r="V7" s="26"/>
      <c r="W7" s="17"/>
      <c r="X7" s="18"/>
      <c r="Y7" s="19"/>
      <c r="Z7" s="9"/>
      <c r="AA7" s="30"/>
      <c r="AB7" s="31"/>
      <c r="AC7" s="9"/>
      <c r="AD7" s="30"/>
      <c r="AE7" s="31"/>
      <c r="AF7" s="9"/>
      <c r="AG7" s="44"/>
      <c r="AH7" s="31"/>
      <c r="AI7" s="32"/>
      <c r="AJ7" s="30"/>
      <c r="AK7" s="31"/>
      <c r="AL7" s="9"/>
      <c r="AM7" s="30"/>
      <c r="AN7" s="31"/>
      <c r="AO7" s="9"/>
      <c r="AP7" s="30"/>
      <c r="AQ7" s="31"/>
      <c r="AR7" s="9"/>
      <c r="AS7" s="30"/>
      <c r="AT7" s="31"/>
      <c r="AU7" s="9"/>
      <c r="AV7" s="30"/>
      <c r="AW7" s="31"/>
      <c r="AX7" s="9"/>
      <c r="AY7" s="30"/>
      <c r="AZ7" s="31"/>
      <c r="BA7" s="9"/>
      <c r="BB7" s="30"/>
      <c r="BC7" s="31"/>
    </row>
    <row r="8" spans="1:57" ht="20.100000000000001" customHeight="1">
      <c r="A8" s="71" t="s">
        <v>6</v>
      </c>
      <c r="B8" s="32" t="s">
        <v>0</v>
      </c>
      <c r="C8" s="7">
        <v>19605</v>
      </c>
      <c r="D8" s="8">
        <f t="shared" ref="D8:D16" si="0">SUM(B8:C8)</f>
        <v>19605</v>
      </c>
      <c r="E8" s="9" t="s">
        <v>0</v>
      </c>
      <c r="F8" s="7">
        <v>19877</v>
      </c>
      <c r="G8" s="8">
        <f t="shared" ref="G8:G18" si="1">SUM(E8:F8)</f>
        <v>19877</v>
      </c>
      <c r="H8" s="9" t="s">
        <v>0</v>
      </c>
      <c r="I8" s="7">
        <v>20137</v>
      </c>
      <c r="J8" s="8">
        <f t="shared" ref="J8:J18" si="2">SUM(H8:I8)</f>
        <v>20137</v>
      </c>
      <c r="K8" s="9" t="s">
        <v>0</v>
      </c>
      <c r="L8" s="7">
        <v>20426</v>
      </c>
      <c r="M8" s="8">
        <f t="shared" ref="M8:M18" si="3">SUM(K8:L8)</f>
        <v>20426</v>
      </c>
      <c r="N8" s="9" t="s">
        <v>0</v>
      </c>
      <c r="O8" s="7">
        <v>20558</v>
      </c>
      <c r="P8" s="8">
        <f t="shared" ref="P8:P18" si="4">SUM(N8:O8)</f>
        <v>20558</v>
      </c>
      <c r="Q8" s="9" t="s">
        <v>0</v>
      </c>
      <c r="R8" s="7">
        <v>20963</v>
      </c>
      <c r="S8" s="8">
        <f t="shared" ref="S8:S16" si="5">SUM(Q8:R8)</f>
        <v>20963</v>
      </c>
      <c r="T8" s="9" t="s">
        <v>0</v>
      </c>
      <c r="U8" s="7">
        <v>21747</v>
      </c>
      <c r="V8" s="26">
        <f>SUM(T8:U8)</f>
        <v>21747</v>
      </c>
      <c r="W8" s="17" t="s">
        <v>0</v>
      </c>
      <c r="X8" s="18">
        <v>22234</v>
      </c>
      <c r="Y8" s="19">
        <f t="shared" ref="Y8:Y18" si="6">SUM(W8:X8)</f>
        <v>22234</v>
      </c>
      <c r="Z8" s="9">
        <f>68+2</f>
        <v>70</v>
      </c>
      <c r="AA8" s="30">
        <f>24485+336</f>
        <v>24821</v>
      </c>
      <c r="AB8" s="31">
        <f>SUM(Z8:AA8)</f>
        <v>24891</v>
      </c>
      <c r="AC8" s="9">
        <f>68+2</f>
        <v>70</v>
      </c>
      <c r="AD8" s="30">
        <f>25204+326</f>
        <v>25530</v>
      </c>
      <c r="AE8" s="31">
        <f>SUM(AC8:AD8)</f>
        <v>25600</v>
      </c>
      <c r="AF8" s="9">
        <f>67+2</f>
        <v>69</v>
      </c>
      <c r="AG8" s="44">
        <f>25671+320</f>
        <v>25991</v>
      </c>
      <c r="AH8" s="31">
        <f>SUM(AF8:AG8)</f>
        <v>26060</v>
      </c>
      <c r="AI8" s="32">
        <f>64+2</f>
        <v>66</v>
      </c>
      <c r="AJ8" s="32">
        <f>26152+305</f>
        <v>26457</v>
      </c>
      <c r="AK8" s="31">
        <f>SUM(AI8:AJ8)</f>
        <v>26523</v>
      </c>
      <c r="AL8" s="9">
        <f>63+2</f>
        <v>65</v>
      </c>
      <c r="AM8" s="30">
        <f>26386+319</f>
        <v>26705</v>
      </c>
      <c r="AN8" s="31">
        <f>SUM(AL8:AM8)</f>
        <v>26770</v>
      </c>
      <c r="AO8" s="9">
        <f>59+2</f>
        <v>61</v>
      </c>
      <c r="AP8" s="30">
        <f>26855+324</f>
        <v>27179</v>
      </c>
      <c r="AQ8" s="31">
        <f>SUM(AO8:AP8)</f>
        <v>27240</v>
      </c>
      <c r="AR8" s="9">
        <f>54+1</f>
        <v>55</v>
      </c>
      <c r="AS8" s="30">
        <f>27177+325</f>
        <v>27502</v>
      </c>
      <c r="AT8" s="31">
        <f>SUM(AR8:AS8)</f>
        <v>27557</v>
      </c>
      <c r="AU8" s="9">
        <f>49+1</f>
        <v>50</v>
      </c>
      <c r="AV8" s="30">
        <f>27718+330</f>
        <v>28048</v>
      </c>
      <c r="AW8" s="31">
        <f>SUM(AU8:AV8)</f>
        <v>28098</v>
      </c>
      <c r="AX8" s="9">
        <f>43+1</f>
        <v>44</v>
      </c>
      <c r="AY8" s="30">
        <f>28173+324</f>
        <v>28497</v>
      </c>
      <c r="AZ8" s="31">
        <f>SUM(AX8:AY8)</f>
        <v>28541</v>
      </c>
      <c r="BA8" s="9">
        <f>41+1</f>
        <v>42</v>
      </c>
      <c r="BB8" s="30">
        <f>28641+321</f>
        <v>28962</v>
      </c>
      <c r="BC8" s="31">
        <f>SUM(BA8:BB8)</f>
        <v>29004</v>
      </c>
    </row>
    <row r="9" spans="1:57" ht="17.25" customHeight="1">
      <c r="A9" s="71"/>
      <c r="B9" s="32"/>
      <c r="C9" s="7"/>
      <c r="D9" s="8"/>
      <c r="E9" s="9"/>
      <c r="F9" s="7"/>
      <c r="G9" s="8"/>
      <c r="H9" s="9"/>
      <c r="I9" s="7"/>
      <c r="J9" s="8"/>
      <c r="K9" s="9"/>
      <c r="L9" s="7"/>
      <c r="M9" s="8"/>
      <c r="N9" s="9"/>
      <c r="O9" s="7"/>
      <c r="P9" s="8"/>
      <c r="Q9" s="9"/>
      <c r="R9" s="7"/>
      <c r="S9" s="8"/>
      <c r="T9" s="9"/>
      <c r="U9" s="7"/>
      <c r="V9" s="26"/>
      <c r="W9" s="17"/>
      <c r="X9" s="18"/>
      <c r="Y9" s="19"/>
      <c r="Z9" s="9"/>
      <c r="AA9" s="30"/>
      <c r="AB9" s="31"/>
      <c r="AC9" s="9"/>
      <c r="AD9" s="30"/>
      <c r="AE9" s="31"/>
      <c r="AF9" s="9"/>
      <c r="AG9" s="44"/>
      <c r="AH9" s="31"/>
      <c r="AI9" s="32"/>
      <c r="AJ9" s="30"/>
      <c r="AK9" s="31"/>
      <c r="AL9" s="9"/>
      <c r="AM9" s="30"/>
      <c r="AN9" s="31"/>
      <c r="AO9" s="9"/>
      <c r="AP9" s="30"/>
      <c r="AQ9" s="31"/>
      <c r="AR9" s="9"/>
      <c r="AS9" s="30"/>
      <c r="AT9" s="31"/>
      <c r="AU9" s="9"/>
      <c r="AV9" s="30"/>
      <c r="AW9" s="31"/>
      <c r="AX9" s="9"/>
      <c r="AY9" s="30"/>
      <c r="AZ9" s="31"/>
      <c r="BA9" s="9"/>
      <c r="BB9" s="30"/>
      <c r="BC9" s="31"/>
    </row>
    <row r="10" spans="1:57" ht="20.100000000000001" customHeight="1">
      <c r="A10" s="71" t="s">
        <v>7</v>
      </c>
      <c r="B10" s="47">
        <v>2342</v>
      </c>
      <c r="C10" s="7">
        <v>838</v>
      </c>
      <c r="D10" s="8">
        <f t="shared" si="0"/>
        <v>3180</v>
      </c>
      <c r="E10" s="6">
        <v>2630</v>
      </c>
      <c r="F10" s="7">
        <v>1023</v>
      </c>
      <c r="G10" s="8">
        <f t="shared" si="1"/>
        <v>3653</v>
      </c>
      <c r="H10" s="6">
        <v>2916</v>
      </c>
      <c r="I10" s="7">
        <v>1113</v>
      </c>
      <c r="J10" s="8">
        <f t="shared" si="2"/>
        <v>4029</v>
      </c>
      <c r="K10" s="6">
        <v>3129</v>
      </c>
      <c r="L10" s="7">
        <v>1239</v>
      </c>
      <c r="M10" s="8">
        <f t="shared" si="3"/>
        <v>4368</v>
      </c>
      <c r="N10" s="6">
        <v>3249</v>
      </c>
      <c r="O10" s="7">
        <v>1318</v>
      </c>
      <c r="P10" s="8">
        <f t="shared" si="4"/>
        <v>4567</v>
      </c>
      <c r="Q10" s="6">
        <v>3208</v>
      </c>
      <c r="R10" s="7">
        <v>1321</v>
      </c>
      <c r="S10" s="8">
        <f t="shared" si="5"/>
        <v>4529</v>
      </c>
      <c r="T10" s="6">
        <v>3524</v>
      </c>
      <c r="U10" s="7">
        <v>1490</v>
      </c>
      <c r="V10" s="26">
        <f>SUM(T10:U10)</f>
        <v>5014</v>
      </c>
      <c r="W10" s="17">
        <v>3772</v>
      </c>
      <c r="X10" s="18">
        <v>1591</v>
      </c>
      <c r="Y10" s="19">
        <f t="shared" si="6"/>
        <v>5363</v>
      </c>
      <c r="Z10" s="9">
        <v>3963</v>
      </c>
      <c r="AA10" s="30">
        <v>1746</v>
      </c>
      <c r="AB10" s="31">
        <f>SUM(Z10:AA10)</f>
        <v>5709</v>
      </c>
      <c r="AC10" s="9">
        <v>4116</v>
      </c>
      <c r="AD10" s="30">
        <v>1879</v>
      </c>
      <c r="AE10" s="31">
        <f>SUM(AC10:AD10)</f>
        <v>5995</v>
      </c>
      <c r="AF10" s="9">
        <v>4287</v>
      </c>
      <c r="AG10" s="44">
        <v>2031</v>
      </c>
      <c r="AH10" s="31">
        <f>SUM(AF10:AG10)</f>
        <v>6318</v>
      </c>
      <c r="AI10" s="32">
        <v>4452</v>
      </c>
      <c r="AJ10" s="30">
        <v>2216</v>
      </c>
      <c r="AK10" s="31">
        <f>SUM(AI10:AJ10)</f>
        <v>6668</v>
      </c>
      <c r="AL10" s="9">
        <v>4580</v>
      </c>
      <c r="AM10" s="30">
        <v>2359</v>
      </c>
      <c r="AN10" s="31">
        <f>SUM(AL10:AM10)</f>
        <v>6939</v>
      </c>
      <c r="AO10" s="9">
        <v>4607</v>
      </c>
      <c r="AP10" s="30">
        <v>2439</v>
      </c>
      <c r="AQ10" s="31">
        <f>SUM(AO10:AP10)</f>
        <v>7046</v>
      </c>
      <c r="AR10" s="9">
        <v>4570</v>
      </c>
      <c r="AS10" s="30">
        <v>2512</v>
      </c>
      <c r="AT10" s="31">
        <f>SUM(AR10:AS10)</f>
        <v>7082</v>
      </c>
      <c r="AU10" s="9">
        <v>4539</v>
      </c>
      <c r="AV10" s="30">
        <v>2576</v>
      </c>
      <c r="AW10" s="31">
        <f>SUM(AU10:AV10)</f>
        <v>7115</v>
      </c>
      <c r="AX10" s="9">
        <v>4527</v>
      </c>
      <c r="AY10" s="30">
        <v>2575</v>
      </c>
      <c r="AZ10" s="31">
        <f>SUM(AX10:AY10)</f>
        <v>7102</v>
      </c>
      <c r="BA10" s="9">
        <v>4394</v>
      </c>
      <c r="BB10" s="30">
        <v>2536</v>
      </c>
      <c r="BC10" s="31">
        <f>SUM(BA10:BB10)</f>
        <v>6930</v>
      </c>
    </row>
    <row r="11" spans="1:57" ht="17.25" customHeight="1">
      <c r="A11" s="71"/>
      <c r="B11" s="47"/>
      <c r="C11" s="7"/>
      <c r="D11" s="8"/>
      <c r="E11" s="6"/>
      <c r="F11" s="7"/>
      <c r="G11" s="8"/>
      <c r="H11" s="6"/>
      <c r="I11" s="7"/>
      <c r="J11" s="8"/>
      <c r="K11" s="6"/>
      <c r="L11" s="7"/>
      <c r="M11" s="8"/>
      <c r="N11" s="6"/>
      <c r="O11" s="7"/>
      <c r="P11" s="8"/>
      <c r="Q11" s="6"/>
      <c r="R11" s="7"/>
      <c r="S11" s="8"/>
      <c r="T11" s="6"/>
      <c r="U11" s="7"/>
      <c r="V11" s="26"/>
      <c r="W11" s="17"/>
      <c r="X11" s="18"/>
      <c r="Y11" s="19"/>
      <c r="Z11" s="9"/>
      <c r="AA11" s="30"/>
      <c r="AB11" s="31"/>
      <c r="AC11" s="9"/>
      <c r="AD11" s="30"/>
      <c r="AE11" s="31"/>
      <c r="AF11" s="9"/>
      <c r="AG11" s="44"/>
      <c r="AH11" s="31"/>
      <c r="AI11" s="32"/>
      <c r="AJ11" s="30"/>
      <c r="AK11" s="31"/>
      <c r="AL11" s="9"/>
      <c r="AM11" s="30"/>
      <c r="AN11" s="31"/>
      <c r="AO11" s="9"/>
      <c r="AP11" s="30"/>
      <c r="AQ11" s="31"/>
      <c r="AR11" s="9"/>
      <c r="AS11" s="30"/>
      <c r="AT11" s="31"/>
      <c r="AU11" s="9"/>
      <c r="AV11" s="30"/>
      <c r="AW11" s="31"/>
      <c r="AX11" s="9"/>
      <c r="AY11" s="30"/>
      <c r="AZ11" s="31"/>
      <c r="BA11" s="9"/>
      <c r="BB11" s="30"/>
      <c r="BC11" s="31"/>
    </row>
    <row r="12" spans="1:57" ht="20.100000000000001" customHeight="1">
      <c r="A12" s="71" t="s">
        <v>8</v>
      </c>
      <c r="B12" s="47">
        <v>846</v>
      </c>
      <c r="C12" s="7">
        <v>117</v>
      </c>
      <c r="D12" s="8">
        <f t="shared" si="0"/>
        <v>963</v>
      </c>
      <c r="E12" s="6">
        <v>841</v>
      </c>
      <c r="F12" s="7">
        <v>116</v>
      </c>
      <c r="G12" s="8">
        <f t="shared" si="1"/>
        <v>957</v>
      </c>
      <c r="H12" s="6">
        <v>865</v>
      </c>
      <c r="I12" s="7">
        <v>121</v>
      </c>
      <c r="J12" s="8">
        <f t="shared" si="2"/>
        <v>986</v>
      </c>
      <c r="K12" s="6">
        <v>868</v>
      </c>
      <c r="L12" s="7">
        <v>120</v>
      </c>
      <c r="M12" s="8">
        <f t="shared" si="3"/>
        <v>988</v>
      </c>
      <c r="N12" s="6">
        <v>880</v>
      </c>
      <c r="O12" s="7">
        <v>122</v>
      </c>
      <c r="P12" s="8">
        <f t="shared" si="4"/>
        <v>1002</v>
      </c>
      <c r="Q12" s="6">
        <v>899</v>
      </c>
      <c r="R12" s="7">
        <v>128</v>
      </c>
      <c r="S12" s="8">
        <f t="shared" si="5"/>
        <v>1027</v>
      </c>
      <c r="T12" s="6">
        <v>929</v>
      </c>
      <c r="U12" s="7">
        <v>133</v>
      </c>
      <c r="V12" s="26">
        <f>SUM(T12:U12)</f>
        <v>1062</v>
      </c>
      <c r="W12" s="17">
        <v>939</v>
      </c>
      <c r="X12" s="18">
        <v>135</v>
      </c>
      <c r="Y12" s="19">
        <f t="shared" si="6"/>
        <v>1074</v>
      </c>
      <c r="Z12" s="9">
        <v>940</v>
      </c>
      <c r="AA12" s="30">
        <v>143</v>
      </c>
      <c r="AB12" s="31">
        <f>SUM(Z12:AA12)</f>
        <v>1083</v>
      </c>
      <c r="AC12" s="9">
        <v>943</v>
      </c>
      <c r="AD12" s="30">
        <v>139</v>
      </c>
      <c r="AE12" s="31">
        <f>SUM(AC12:AD12)</f>
        <v>1082</v>
      </c>
      <c r="AF12" s="9">
        <v>944</v>
      </c>
      <c r="AG12" s="44">
        <v>138</v>
      </c>
      <c r="AH12" s="31">
        <f>SUM(AF12:AG12)</f>
        <v>1082</v>
      </c>
      <c r="AI12" s="32">
        <v>955</v>
      </c>
      <c r="AJ12" s="30">
        <v>140</v>
      </c>
      <c r="AK12" s="31">
        <f>SUM(AI12:AJ12)</f>
        <v>1095</v>
      </c>
      <c r="AL12" s="9">
        <v>952</v>
      </c>
      <c r="AM12" s="30">
        <v>146</v>
      </c>
      <c r="AN12" s="31">
        <f>SUM(AL12:AM12)</f>
        <v>1098</v>
      </c>
      <c r="AO12" s="9">
        <v>967</v>
      </c>
      <c r="AP12" s="30">
        <v>143</v>
      </c>
      <c r="AQ12" s="31">
        <f>SUM(AO12:AP12)</f>
        <v>1110</v>
      </c>
      <c r="AR12" s="9">
        <v>976</v>
      </c>
      <c r="AS12" s="30">
        <v>141</v>
      </c>
      <c r="AT12" s="31">
        <f>SUM(AR12:AS12)</f>
        <v>1117</v>
      </c>
      <c r="AU12" s="9">
        <v>950</v>
      </c>
      <c r="AV12" s="30">
        <v>141</v>
      </c>
      <c r="AW12" s="31">
        <f>SUM(AU12:AV12)</f>
        <v>1091</v>
      </c>
      <c r="AX12" s="9">
        <v>929</v>
      </c>
      <c r="AY12" s="30">
        <v>138</v>
      </c>
      <c r="AZ12" s="31">
        <f>SUM(AX12:AY12)</f>
        <v>1067</v>
      </c>
      <c r="BA12" s="9">
        <v>915</v>
      </c>
      <c r="BB12" s="30">
        <v>137</v>
      </c>
      <c r="BC12" s="31">
        <f>SUM(BA12:BB12)</f>
        <v>1052</v>
      </c>
    </row>
    <row r="13" spans="1:57" ht="18" customHeight="1">
      <c r="A13" s="71"/>
      <c r="B13" s="47"/>
      <c r="C13" s="7"/>
      <c r="D13" s="8"/>
      <c r="E13" s="6"/>
      <c r="F13" s="7"/>
      <c r="G13" s="8"/>
      <c r="H13" s="6"/>
      <c r="I13" s="7"/>
      <c r="J13" s="8"/>
      <c r="K13" s="6"/>
      <c r="L13" s="7"/>
      <c r="M13" s="8"/>
      <c r="N13" s="6"/>
      <c r="O13" s="7"/>
      <c r="P13" s="8"/>
      <c r="Q13" s="6"/>
      <c r="R13" s="7"/>
      <c r="S13" s="8"/>
      <c r="T13" s="6"/>
      <c r="U13" s="7"/>
      <c r="V13" s="26"/>
      <c r="W13" s="17"/>
      <c r="X13" s="18"/>
      <c r="Y13" s="19"/>
      <c r="Z13" s="9"/>
      <c r="AA13" s="30"/>
      <c r="AB13" s="31"/>
      <c r="AC13" s="9"/>
      <c r="AD13" s="30"/>
      <c r="AE13" s="31"/>
      <c r="AF13" s="9"/>
      <c r="AG13" s="44"/>
      <c r="AH13" s="31"/>
      <c r="AI13" s="32"/>
      <c r="AJ13" s="30"/>
      <c r="AK13" s="31"/>
      <c r="AL13" s="9"/>
      <c r="AM13" s="30"/>
      <c r="AN13" s="31"/>
      <c r="AO13" s="9"/>
      <c r="AP13" s="30"/>
      <c r="AQ13" s="31"/>
      <c r="AR13" s="9"/>
      <c r="AS13" s="30"/>
      <c r="AT13" s="31"/>
      <c r="AU13" s="9"/>
      <c r="AV13" s="30"/>
      <c r="AW13" s="31"/>
      <c r="AX13" s="9"/>
      <c r="AY13" s="30"/>
      <c r="AZ13" s="31"/>
      <c r="BA13" s="9"/>
      <c r="BB13" s="30"/>
      <c r="BC13" s="31"/>
    </row>
    <row r="14" spans="1:57" ht="20.100000000000001" customHeight="1">
      <c r="A14" s="71" t="s">
        <v>9</v>
      </c>
      <c r="B14" s="47">
        <v>186</v>
      </c>
      <c r="C14" s="7">
        <v>360</v>
      </c>
      <c r="D14" s="8">
        <f t="shared" si="0"/>
        <v>546</v>
      </c>
      <c r="E14" s="6">
        <v>210</v>
      </c>
      <c r="F14" s="7">
        <v>420</v>
      </c>
      <c r="G14" s="8">
        <f t="shared" si="1"/>
        <v>630</v>
      </c>
      <c r="H14" s="6">
        <v>250</v>
      </c>
      <c r="I14" s="7">
        <v>484</v>
      </c>
      <c r="J14" s="8">
        <f t="shared" si="2"/>
        <v>734</v>
      </c>
      <c r="K14" s="6">
        <v>344</v>
      </c>
      <c r="L14" s="7">
        <v>426</v>
      </c>
      <c r="M14" s="8">
        <f t="shared" si="3"/>
        <v>770</v>
      </c>
      <c r="N14" s="6">
        <v>373</v>
      </c>
      <c r="O14" s="7">
        <v>462</v>
      </c>
      <c r="P14" s="8">
        <f t="shared" si="4"/>
        <v>835</v>
      </c>
      <c r="Q14" s="6">
        <v>488</v>
      </c>
      <c r="R14" s="7">
        <v>604</v>
      </c>
      <c r="S14" s="8">
        <f t="shared" si="5"/>
        <v>1092</v>
      </c>
      <c r="T14" s="6">
        <v>490</v>
      </c>
      <c r="U14" s="7">
        <v>630</v>
      </c>
      <c r="V14" s="26">
        <f>SUM(T14:U14)</f>
        <v>1120</v>
      </c>
      <c r="W14" s="17">
        <v>447</v>
      </c>
      <c r="X14" s="18">
        <v>568</v>
      </c>
      <c r="Y14" s="19">
        <f t="shared" si="6"/>
        <v>1015</v>
      </c>
      <c r="Z14" s="9">
        <v>542</v>
      </c>
      <c r="AA14" s="30">
        <v>720</v>
      </c>
      <c r="AB14" s="31">
        <f>SUM(Z14:AA14)</f>
        <v>1262</v>
      </c>
      <c r="AC14" s="9">
        <v>559</v>
      </c>
      <c r="AD14" s="30">
        <v>739</v>
      </c>
      <c r="AE14" s="31">
        <f>SUM(AC14:AD14)</f>
        <v>1298</v>
      </c>
      <c r="AF14" s="9">
        <v>601</v>
      </c>
      <c r="AG14" s="44">
        <v>766</v>
      </c>
      <c r="AH14" s="31">
        <f>SUM(AF14:AG14)</f>
        <v>1367</v>
      </c>
      <c r="AI14" s="32">
        <v>655</v>
      </c>
      <c r="AJ14" s="30">
        <v>820</v>
      </c>
      <c r="AK14" s="31">
        <f>SUM(AI14:AJ14)</f>
        <v>1475</v>
      </c>
      <c r="AL14" s="9">
        <f>397+262</f>
        <v>659</v>
      </c>
      <c r="AM14" s="30">
        <f>339+474</f>
        <v>813</v>
      </c>
      <c r="AN14" s="31">
        <f>SUM(AL14:AM14)</f>
        <v>1472</v>
      </c>
      <c r="AO14" s="9">
        <f>357+242</f>
        <v>599</v>
      </c>
      <c r="AP14" s="30">
        <f>319+480</f>
        <v>799</v>
      </c>
      <c r="AQ14" s="31">
        <f>SUM(AO14:AP14)</f>
        <v>1398</v>
      </c>
      <c r="AR14" s="9">
        <f>401+236</f>
        <v>637</v>
      </c>
      <c r="AS14" s="30">
        <f>343+478</f>
        <v>821</v>
      </c>
      <c r="AT14" s="31">
        <f>SUM(AR14:AS14)</f>
        <v>1458</v>
      </c>
      <c r="AU14" s="9">
        <f>405+242</f>
        <v>647</v>
      </c>
      <c r="AV14" s="30">
        <f>361+481</f>
        <v>842</v>
      </c>
      <c r="AW14" s="31">
        <f>SUM(AU14:AV14)</f>
        <v>1489</v>
      </c>
      <c r="AX14" s="9">
        <v>675</v>
      </c>
      <c r="AY14" s="30">
        <v>869</v>
      </c>
      <c r="AZ14" s="31">
        <f>SUM(AX14:AY14)</f>
        <v>1544</v>
      </c>
      <c r="BA14" s="9">
        <f>438+233</f>
        <v>671</v>
      </c>
      <c r="BB14" s="30">
        <f>377+471</f>
        <v>848</v>
      </c>
      <c r="BC14" s="31">
        <f>SUM(BA14:BB14)</f>
        <v>1519</v>
      </c>
    </row>
    <row r="15" spans="1:57" ht="16.5" customHeight="1">
      <c r="A15" s="71"/>
      <c r="B15" s="47"/>
      <c r="C15" s="7"/>
      <c r="D15" s="8"/>
      <c r="E15" s="6"/>
      <c r="F15" s="7"/>
      <c r="G15" s="8"/>
      <c r="H15" s="6"/>
      <c r="I15" s="7"/>
      <c r="J15" s="8"/>
      <c r="K15" s="6"/>
      <c r="L15" s="7"/>
      <c r="M15" s="8"/>
      <c r="N15" s="6"/>
      <c r="O15" s="7"/>
      <c r="P15" s="8"/>
      <c r="Q15" s="6"/>
      <c r="R15" s="7"/>
      <c r="S15" s="8"/>
      <c r="T15" s="6"/>
      <c r="U15" s="7"/>
      <c r="V15" s="26"/>
      <c r="W15" s="17"/>
      <c r="X15" s="18"/>
      <c r="Y15" s="19"/>
      <c r="Z15" s="9"/>
      <c r="AA15" s="30"/>
      <c r="AB15" s="31"/>
      <c r="AC15" s="9"/>
      <c r="AD15" s="30"/>
      <c r="AE15" s="31"/>
      <c r="AF15" s="9"/>
      <c r="AG15" s="44"/>
      <c r="AH15" s="31"/>
      <c r="AI15" s="32"/>
      <c r="AJ15" s="30"/>
      <c r="AK15" s="31"/>
      <c r="AL15" s="9"/>
      <c r="AM15" s="30"/>
      <c r="AN15" s="31"/>
      <c r="AO15" s="9"/>
      <c r="AP15" s="30"/>
      <c r="AQ15" s="31"/>
      <c r="AR15" s="9"/>
      <c r="AS15" s="30"/>
      <c r="AT15" s="31"/>
      <c r="AU15" s="9"/>
      <c r="AV15" s="30"/>
      <c r="AW15" s="31"/>
      <c r="AX15" s="9"/>
      <c r="AY15" s="30"/>
      <c r="AZ15" s="31"/>
      <c r="BA15" s="9"/>
      <c r="BB15" s="30"/>
      <c r="BC15" s="31"/>
    </row>
    <row r="16" spans="1:57" ht="20.100000000000001" customHeight="1" thickBot="1">
      <c r="A16" s="72" t="s">
        <v>10</v>
      </c>
      <c r="B16" s="43" t="s">
        <v>0</v>
      </c>
      <c r="C16" s="10">
        <v>357</v>
      </c>
      <c r="D16" s="11">
        <f t="shared" si="0"/>
        <v>357</v>
      </c>
      <c r="E16" s="39" t="s">
        <v>0</v>
      </c>
      <c r="F16" s="10">
        <v>344</v>
      </c>
      <c r="G16" s="11">
        <f t="shared" si="1"/>
        <v>344</v>
      </c>
      <c r="H16" s="39" t="s">
        <v>0</v>
      </c>
      <c r="I16" s="10">
        <v>344</v>
      </c>
      <c r="J16" s="11">
        <f t="shared" si="2"/>
        <v>344</v>
      </c>
      <c r="K16" s="39" t="s">
        <v>0</v>
      </c>
      <c r="L16" s="10">
        <v>327</v>
      </c>
      <c r="M16" s="11">
        <f t="shared" si="3"/>
        <v>327</v>
      </c>
      <c r="N16" s="39" t="s">
        <v>0</v>
      </c>
      <c r="O16" s="10">
        <v>327</v>
      </c>
      <c r="P16" s="11">
        <f t="shared" si="4"/>
        <v>327</v>
      </c>
      <c r="Q16" s="39" t="s">
        <v>0</v>
      </c>
      <c r="R16" s="10">
        <v>319</v>
      </c>
      <c r="S16" s="11">
        <f t="shared" si="5"/>
        <v>319</v>
      </c>
      <c r="T16" s="39" t="s">
        <v>0</v>
      </c>
      <c r="U16" s="10">
        <v>310</v>
      </c>
      <c r="V16" s="27">
        <f>SUM(T16:U16)</f>
        <v>310</v>
      </c>
      <c r="W16" s="20" t="s">
        <v>0</v>
      </c>
      <c r="X16" s="21">
        <v>303</v>
      </c>
      <c r="Y16" s="22">
        <f t="shared" si="6"/>
        <v>303</v>
      </c>
      <c r="Z16" s="39" t="s">
        <v>0</v>
      </c>
      <c r="AA16" s="40">
        <v>303</v>
      </c>
      <c r="AB16" s="42">
        <f>SUM(Z16:AA16)</f>
        <v>303</v>
      </c>
      <c r="AC16" s="39" t="s">
        <v>0</v>
      </c>
      <c r="AD16" s="40">
        <v>296</v>
      </c>
      <c r="AE16" s="42">
        <f>SUM(AC16:AD16)</f>
        <v>296</v>
      </c>
      <c r="AF16" s="39" t="s">
        <v>0</v>
      </c>
      <c r="AG16" s="41">
        <v>285</v>
      </c>
      <c r="AH16" s="42">
        <f>SUM(AF16:AG16)</f>
        <v>285</v>
      </c>
      <c r="AI16" s="43" t="s">
        <v>0</v>
      </c>
      <c r="AJ16" s="40">
        <v>285</v>
      </c>
      <c r="AK16" s="42">
        <f>SUM(AI16:AJ16)</f>
        <v>285</v>
      </c>
      <c r="AL16" s="39" t="s">
        <v>0</v>
      </c>
      <c r="AM16" s="40">
        <v>277</v>
      </c>
      <c r="AN16" s="42">
        <f>SUM(AL16:AM16)</f>
        <v>277</v>
      </c>
      <c r="AO16" s="39">
        <v>0</v>
      </c>
      <c r="AP16" s="40">
        <v>275</v>
      </c>
      <c r="AQ16" s="42">
        <f>SUM(AO16:AP16)</f>
        <v>275</v>
      </c>
      <c r="AR16" s="39">
        <v>0</v>
      </c>
      <c r="AS16" s="40">
        <v>270</v>
      </c>
      <c r="AT16" s="42">
        <f>SUM(AR16:AS16)</f>
        <v>270</v>
      </c>
      <c r="AU16" s="39">
        <v>0</v>
      </c>
      <c r="AV16" s="40">
        <v>253</v>
      </c>
      <c r="AW16" s="42">
        <f>SUM(AU16:AV16)</f>
        <v>253</v>
      </c>
      <c r="AX16" s="39">
        <v>0</v>
      </c>
      <c r="AY16" s="40">
        <v>229</v>
      </c>
      <c r="AZ16" s="42">
        <f>SUM(AX16:AY16)</f>
        <v>229</v>
      </c>
      <c r="BA16" s="39">
        <v>0</v>
      </c>
      <c r="BB16" s="40">
        <v>220</v>
      </c>
      <c r="BC16" s="42">
        <f>SUM(BA16:BB16)</f>
        <v>220</v>
      </c>
    </row>
    <row r="17" spans="1:55" ht="20.100000000000001" customHeight="1" thickBot="1">
      <c r="A17" s="73" t="s">
        <v>13</v>
      </c>
      <c r="B17" s="96">
        <f>SUM(B6:B16)</f>
        <v>40261</v>
      </c>
      <c r="C17" s="97">
        <f t="shared" ref="C17:D17" si="7">SUM(C6:C16)</f>
        <v>32756</v>
      </c>
      <c r="D17" s="98">
        <f t="shared" si="7"/>
        <v>73017</v>
      </c>
      <c r="E17" s="96">
        <f t="shared" ref="E17" si="8">SUM(E6:E16)</f>
        <v>41153</v>
      </c>
      <c r="F17" s="97">
        <f t="shared" ref="F17" si="9">SUM(F6:F16)</f>
        <v>34033</v>
      </c>
      <c r="G17" s="98">
        <f t="shared" ref="G17" si="10">SUM(G6:G16)</f>
        <v>75186</v>
      </c>
      <c r="H17" s="96">
        <f t="shared" ref="H17" si="11">SUM(H6:H16)</f>
        <v>42034</v>
      </c>
      <c r="I17" s="97">
        <f t="shared" ref="I17" si="12">SUM(I6:I16)</f>
        <v>35551</v>
      </c>
      <c r="J17" s="98">
        <f t="shared" ref="J17" si="13">SUM(J6:J16)</f>
        <v>77585</v>
      </c>
      <c r="K17" s="95">
        <f t="shared" ref="K17" si="14">SUM(K6:K16)</f>
        <v>43051</v>
      </c>
      <c r="L17" s="95">
        <f t="shared" ref="L17" si="15">SUM(L6:L16)</f>
        <v>36164</v>
      </c>
      <c r="M17" s="105">
        <f t="shared" ref="M17" si="16">SUM(M6:M16)</f>
        <v>79215</v>
      </c>
      <c r="N17" s="96">
        <f t="shared" ref="N17" si="17">SUM(N6:N16)</f>
        <v>44215</v>
      </c>
      <c r="O17" s="95">
        <f t="shared" ref="O17" si="18">SUM(O6:O16)</f>
        <v>37007</v>
      </c>
      <c r="P17" s="106">
        <f t="shared" ref="P17" si="19">SUM(P6:P16)</f>
        <v>81222</v>
      </c>
      <c r="Q17" s="95">
        <f t="shared" ref="Q17" si="20">SUM(Q6:Q16)</f>
        <v>45520</v>
      </c>
      <c r="R17" s="95">
        <f t="shared" ref="R17" si="21">SUM(R6:R16)</f>
        <v>38100</v>
      </c>
      <c r="S17" s="105">
        <f t="shared" ref="S17" si="22">SUM(S6:S16)</f>
        <v>83620</v>
      </c>
      <c r="T17" s="96">
        <f t="shared" ref="T17" si="23">SUM(T6:T16)</f>
        <v>46586</v>
      </c>
      <c r="U17" s="95">
        <f t="shared" ref="U17" si="24">SUM(U6:U16)</f>
        <v>40316</v>
      </c>
      <c r="V17" s="106">
        <f t="shared" ref="V17" si="25">SUM(V6:V16)</f>
        <v>86902</v>
      </c>
      <c r="W17" s="95">
        <f t="shared" ref="W17" si="26">SUM(W6:W16)</f>
        <v>48373</v>
      </c>
      <c r="X17" s="95">
        <f t="shared" ref="X17" si="27">SUM(X6:X16)</f>
        <v>41637</v>
      </c>
      <c r="Y17" s="95">
        <f t="shared" ref="Y17" si="28">SUM(Y6:Y16)</f>
        <v>90010</v>
      </c>
      <c r="Z17" s="33">
        <f>SUM(Z6:Z16)</f>
        <v>49569</v>
      </c>
      <c r="AA17" s="34">
        <f t="shared" ref="AA17:AQ17" si="29">SUM(AA6:AA16)</f>
        <v>46636</v>
      </c>
      <c r="AB17" s="35">
        <f t="shared" si="29"/>
        <v>96205</v>
      </c>
      <c r="AC17" s="33">
        <f t="shared" si="29"/>
        <v>51188</v>
      </c>
      <c r="AD17" s="34">
        <f t="shared" si="29"/>
        <v>49107</v>
      </c>
      <c r="AE17" s="36">
        <f t="shared" si="29"/>
        <v>100295</v>
      </c>
      <c r="AF17" s="33">
        <f t="shared" si="29"/>
        <v>52453</v>
      </c>
      <c r="AG17" s="35">
        <f t="shared" si="29"/>
        <v>51171</v>
      </c>
      <c r="AH17" s="36">
        <f t="shared" si="29"/>
        <v>103624</v>
      </c>
      <c r="AI17" s="37">
        <f t="shared" si="29"/>
        <v>53156</v>
      </c>
      <c r="AJ17" s="34">
        <f t="shared" si="29"/>
        <v>53181</v>
      </c>
      <c r="AK17" s="35">
        <f t="shared" si="29"/>
        <v>106337</v>
      </c>
      <c r="AL17" s="33">
        <f t="shared" si="29"/>
        <v>54244</v>
      </c>
      <c r="AM17" s="34">
        <f t="shared" si="29"/>
        <v>54683</v>
      </c>
      <c r="AN17" s="36">
        <f t="shared" si="29"/>
        <v>108927</v>
      </c>
      <c r="AO17" s="37">
        <f t="shared" si="29"/>
        <v>56217</v>
      </c>
      <c r="AP17" s="34">
        <f t="shared" si="29"/>
        <v>57002</v>
      </c>
      <c r="AQ17" s="38">
        <f t="shared" si="29"/>
        <v>113219</v>
      </c>
      <c r="AR17" s="37">
        <f t="shared" ref="AR17:AW17" si="30">SUM(AR6:AR16)</f>
        <v>58163</v>
      </c>
      <c r="AS17" s="34">
        <f t="shared" si="30"/>
        <v>59333</v>
      </c>
      <c r="AT17" s="38">
        <f t="shared" si="30"/>
        <v>117496</v>
      </c>
      <c r="AU17" s="37">
        <f t="shared" si="30"/>
        <v>60198</v>
      </c>
      <c r="AV17" s="34">
        <f t="shared" si="30"/>
        <v>62102</v>
      </c>
      <c r="AW17" s="38">
        <f t="shared" si="30"/>
        <v>122300</v>
      </c>
      <c r="AX17" s="37">
        <f t="shared" ref="AX17:BC17" si="31">SUM(AX6:AX16)</f>
        <v>62883</v>
      </c>
      <c r="AY17" s="34">
        <f t="shared" si="31"/>
        <v>64954</v>
      </c>
      <c r="AZ17" s="38">
        <f t="shared" si="31"/>
        <v>127837</v>
      </c>
      <c r="BA17" s="37">
        <f t="shared" si="31"/>
        <v>64911</v>
      </c>
      <c r="BB17" s="34">
        <f t="shared" si="31"/>
        <v>67484</v>
      </c>
      <c r="BC17" s="38">
        <f t="shared" si="31"/>
        <v>132395</v>
      </c>
    </row>
    <row r="18" spans="1:55" ht="20.100000000000001" customHeight="1" thickBot="1">
      <c r="A18" s="74" t="s">
        <v>33</v>
      </c>
      <c r="B18" s="99" t="s">
        <v>0</v>
      </c>
      <c r="C18" s="53" t="s">
        <v>0</v>
      </c>
      <c r="D18" s="54" t="s">
        <v>0</v>
      </c>
      <c r="E18" s="48">
        <v>283</v>
      </c>
      <c r="F18" s="49">
        <v>12447</v>
      </c>
      <c r="G18" s="55">
        <f t="shared" si="1"/>
        <v>12730</v>
      </c>
      <c r="H18" s="56">
        <v>291</v>
      </c>
      <c r="I18" s="57">
        <v>12464</v>
      </c>
      <c r="J18" s="58">
        <f t="shared" si="2"/>
        <v>12755</v>
      </c>
      <c r="K18" s="103">
        <v>300</v>
      </c>
      <c r="L18" s="57">
        <v>12450</v>
      </c>
      <c r="M18" s="58">
        <f t="shared" si="3"/>
        <v>12750</v>
      </c>
      <c r="N18" s="56">
        <v>310</v>
      </c>
      <c r="O18" s="57">
        <v>12548</v>
      </c>
      <c r="P18" s="58">
        <f t="shared" si="4"/>
        <v>12858</v>
      </c>
      <c r="Q18" s="56">
        <v>318</v>
      </c>
      <c r="R18" s="57">
        <v>14328</v>
      </c>
      <c r="S18" s="58" t="s">
        <v>1</v>
      </c>
      <c r="T18" s="56">
        <v>320</v>
      </c>
      <c r="U18" s="57">
        <v>15127</v>
      </c>
      <c r="V18" s="59">
        <f>SUM(T18:U18)</f>
        <v>15447</v>
      </c>
      <c r="W18" s="60">
        <v>322</v>
      </c>
      <c r="X18" s="61">
        <v>15238</v>
      </c>
      <c r="Y18" s="62">
        <f t="shared" si="6"/>
        <v>15560</v>
      </c>
      <c r="Z18" s="63">
        <v>326</v>
      </c>
      <c r="AA18" s="64">
        <v>15274</v>
      </c>
      <c r="AB18" s="65">
        <f>SUM(Z18:AA18)</f>
        <v>15600</v>
      </c>
      <c r="AC18" s="63">
        <v>335</v>
      </c>
      <c r="AD18" s="64">
        <v>14899</v>
      </c>
      <c r="AE18" s="66">
        <f>SUM(AC18:AD18)</f>
        <v>15234</v>
      </c>
      <c r="AF18" s="63">
        <v>339</v>
      </c>
      <c r="AG18" s="65">
        <v>14863</v>
      </c>
      <c r="AH18" s="51">
        <f>SUM(AF18:AG18)</f>
        <v>15202</v>
      </c>
      <c r="AI18" s="67">
        <v>367</v>
      </c>
      <c r="AJ18" s="64">
        <v>14797</v>
      </c>
      <c r="AK18" s="68">
        <f>SUM(AI18:AJ18)</f>
        <v>15164</v>
      </c>
      <c r="AL18" s="63">
        <f>349+16</f>
        <v>365</v>
      </c>
      <c r="AM18" s="64">
        <f>2166+12355</f>
        <v>14521</v>
      </c>
      <c r="AN18" s="51">
        <f>SUM(AL18:AM18)</f>
        <v>14886</v>
      </c>
      <c r="AO18" s="67">
        <v>375</v>
      </c>
      <c r="AP18" s="64">
        <v>14306</v>
      </c>
      <c r="AQ18" s="69">
        <f>SUM(AO18:AP18)</f>
        <v>14681</v>
      </c>
      <c r="AR18" s="67">
        <f>359+13</f>
        <v>372</v>
      </c>
      <c r="AS18" s="64">
        <f>12140+2226</f>
        <v>14366</v>
      </c>
      <c r="AT18" s="69">
        <f>SUM(AR18:AS18)</f>
        <v>14738</v>
      </c>
      <c r="AU18" s="67">
        <f>377+11</f>
        <v>388</v>
      </c>
      <c r="AV18" s="64">
        <f>2350+12196</f>
        <v>14546</v>
      </c>
      <c r="AW18" s="69">
        <f>SUM(AU18:AV18)</f>
        <v>14934</v>
      </c>
      <c r="AX18" s="67">
        <v>419</v>
      </c>
      <c r="AY18" s="64">
        <v>14770</v>
      </c>
      <c r="AZ18" s="69">
        <f>SUM(AX18:AY18)</f>
        <v>15189</v>
      </c>
      <c r="BA18" s="67">
        <f>426+9</f>
        <v>435</v>
      </c>
      <c r="BB18" s="64">
        <f>2524+12411</f>
        <v>14935</v>
      </c>
      <c r="BC18" s="69">
        <f>SUM(BA18:BB18)</f>
        <v>15370</v>
      </c>
    </row>
    <row r="19" spans="1:55" ht="20.100000000000001" customHeight="1" thickBot="1">
      <c r="A19" s="12" t="s">
        <v>27</v>
      </c>
      <c r="B19" s="100">
        <f>SUM(B17:B18)</f>
        <v>40261</v>
      </c>
      <c r="C19" s="101">
        <f t="shared" ref="C19:G19" si="32">SUM(C17:C18)</f>
        <v>32756</v>
      </c>
      <c r="D19" s="102">
        <f t="shared" si="32"/>
        <v>73017</v>
      </c>
      <c r="E19" s="100">
        <f t="shared" si="32"/>
        <v>41436</v>
      </c>
      <c r="F19" s="101">
        <f t="shared" si="32"/>
        <v>46480</v>
      </c>
      <c r="G19" s="102">
        <f t="shared" si="32"/>
        <v>87916</v>
      </c>
      <c r="H19" s="13">
        <f t="shared" ref="H19:R19" si="33">SUM(H6:H18)</f>
        <v>84359</v>
      </c>
      <c r="I19" s="14">
        <f t="shared" si="33"/>
        <v>83566</v>
      </c>
      <c r="J19" s="15">
        <f t="shared" si="33"/>
        <v>167925</v>
      </c>
      <c r="K19" s="104">
        <f t="shared" si="33"/>
        <v>86402</v>
      </c>
      <c r="L19" s="14">
        <f t="shared" si="33"/>
        <v>84778</v>
      </c>
      <c r="M19" s="15">
        <f t="shared" si="33"/>
        <v>171180</v>
      </c>
      <c r="N19" s="13">
        <f t="shared" si="33"/>
        <v>88740</v>
      </c>
      <c r="O19" s="14">
        <f t="shared" si="33"/>
        <v>86562</v>
      </c>
      <c r="P19" s="15">
        <f t="shared" si="33"/>
        <v>175302</v>
      </c>
      <c r="Q19" s="13">
        <f t="shared" si="33"/>
        <v>91358</v>
      </c>
      <c r="R19" s="14">
        <f t="shared" si="33"/>
        <v>90528</v>
      </c>
      <c r="S19" s="15">
        <v>98266</v>
      </c>
      <c r="T19" s="13">
        <f t="shared" ref="T19:Y19" si="34">SUM(T6:T18)</f>
        <v>93492</v>
      </c>
      <c r="U19" s="14">
        <f t="shared" si="34"/>
        <v>95759</v>
      </c>
      <c r="V19" s="25">
        <f t="shared" si="34"/>
        <v>189251</v>
      </c>
      <c r="W19" s="23">
        <f t="shared" si="34"/>
        <v>97068</v>
      </c>
      <c r="X19" s="24">
        <f t="shared" si="34"/>
        <v>98512</v>
      </c>
      <c r="Y19" s="25">
        <f t="shared" si="34"/>
        <v>195580</v>
      </c>
      <c r="Z19" s="33">
        <f>SUM(Z17:Z18)</f>
        <v>49895</v>
      </c>
      <c r="AA19" s="34">
        <f t="shared" ref="AA19:AQ19" si="35">SUM(AA17:AA18)</f>
        <v>61910</v>
      </c>
      <c r="AB19" s="35">
        <f t="shared" si="35"/>
        <v>111805</v>
      </c>
      <c r="AC19" s="33">
        <f t="shared" si="35"/>
        <v>51523</v>
      </c>
      <c r="AD19" s="34">
        <f t="shared" si="35"/>
        <v>64006</v>
      </c>
      <c r="AE19" s="36">
        <f t="shared" si="35"/>
        <v>115529</v>
      </c>
      <c r="AF19" s="33">
        <f t="shared" si="35"/>
        <v>52792</v>
      </c>
      <c r="AG19" s="35">
        <f t="shared" si="35"/>
        <v>66034</v>
      </c>
      <c r="AH19" s="36">
        <f t="shared" si="35"/>
        <v>118826</v>
      </c>
      <c r="AI19" s="37">
        <f t="shared" si="35"/>
        <v>53523</v>
      </c>
      <c r="AJ19" s="34">
        <f t="shared" si="35"/>
        <v>67978</v>
      </c>
      <c r="AK19" s="35">
        <f t="shared" si="35"/>
        <v>121501</v>
      </c>
      <c r="AL19" s="33">
        <f t="shared" si="35"/>
        <v>54609</v>
      </c>
      <c r="AM19" s="34">
        <f t="shared" si="35"/>
        <v>69204</v>
      </c>
      <c r="AN19" s="36">
        <f t="shared" si="35"/>
        <v>123813</v>
      </c>
      <c r="AO19" s="37">
        <f t="shared" si="35"/>
        <v>56592</v>
      </c>
      <c r="AP19" s="34">
        <f t="shared" si="35"/>
        <v>71308</v>
      </c>
      <c r="AQ19" s="38">
        <f t="shared" si="35"/>
        <v>127900</v>
      </c>
      <c r="AR19" s="37">
        <f t="shared" ref="AR19:AW19" si="36">SUM(AR17:AR18)</f>
        <v>58535</v>
      </c>
      <c r="AS19" s="34">
        <f t="shared" si="36"/>
        <v>73699</v>
      </c>
      <c r="AT19" s="38">
        <f t="shared" si="36"/>
        <v>132234</v>
      </c>
      <c r="AU19" s="37">
        <f t="shared" si="36"/>
        <v>60586</v>
      </c>
      <c r="AV19" s="34">
        <f t="shared" si="36"/>
        <v>76648</v>
      </c>
      <c r="AW19" s="38">
        <f t="shared" si="36"/>
        <v>137234</v>
      </c>
      <c r="AX19" s="37">
        <f t="shared" ref="AX19:BC19" si="37">SUM(AX17:AX18)</f>
        <v>63302</v>
      </c>
      <c r="AY19" s="34">
        <f t="shared" si="37"/>
        <v>79724</v>
      </c>
      <c r="AZ19" s="38">
        <f t="shared" si="37"/>
        <v>143026</v>
      </c>
      <c r="BA19" s="37">
        <f t="shared" si="37"/>
        <v>65346</v>
      </c>
      <c r="BB19" s="34">
        <f t="shared" si="37"/>
        <v>82419</v>
      </c>
      <c r="BC19" s="38">
        <f t="shared" si="37"/>
        <v>147765</v>
      </c>
    </row>
    <row r="20" spans="1:55" ht="6.75" customHeight="1">
      <c r="A20" s="1"/>
      <c r="B20" s="2"/>
      <c r="C20" s="2"/>
      <c r="D20" s="2"/>
      <c r="E20" s="1"/>
      <c r="F20" s="1"/>
      <c r="G20" s="1"/>
      <c r="H20" s="1"/>
      <c r="I20" s="1"/>
      <c r="J20" s="1"/>
      <c r="K20" s="1"/>
      <c r="L20" s="1"/>
      <c r="M20" s="1"/>
      <c r="N20" s="1"/>
      <c r="O20" s="1"/>
      <c r="P20" s="1"/>
      <c r="Q20" s="1"/>
      <c r="R20" s="1"/>
      <c r="AD20" s="1"/>
      <c r="AE20" s="1"/>
      <c r="AF20" s="1"/>
      <c r="AG20" s="1"/>
      <c r="AH20" s="1"/>
    </row>
    <row r="21" spans="1:55" ht="26.25" customHeight="1">
      <c r="A21" s="111" t="s">
        <v>29</v>
      </c>
      <c r="B21" s="111"/>
      <c r="C21" s="111"/>
      <c r="D21" s="111"/>
      <c r="E21" s="111"/>
      <c r="F21" s="111"/>
      <c r="G21" s="111"/>
      <c r="H21" s="111"/>
      <c r="I21" s="111"/>
      <c r="J21" s="111"/>
      <c r="K21" s="111"/>
      <c r="L21" s="111"/>
      <c r="M21" s="111"/>
      <c r="N21" s="111"/>
      <c r="O21" s="111"/>
      <c r="P21" s="111"/>
      <c r="Q21" s="111"/>
      <c r="R21" s="111"/>
      <c r="S21" s="111"/>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row>
    <row r="22" spans="1:55">
      <c r="A22" s="109" t="s">
        <v>31</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row>
    <row r="23" spans="1:55" ht="27.75" customHeight="1">
      <c r="A23" s="112" t="s">
        <v>32</v>
      </c>
      <c r="B23" s="112"/>
      <c r="C23" s="112"/>
      <c r="D23" s="112"/>
      <c r="E23" s="112"/>
      <c r="F23" s="112"/>
      <c r="G23" s="112"/>
      <c r="H23" s="112"/>
      <c r="I23" s="112"/>
      <c r="J23" s="112"/>
      <c r="K23" s="112"/>
      <c r="L23" s="112"/>
      <c r="M23" s="112"/>
      <c r="N23" s="112"/>
      <c r="O23" s="112"/>
      <c r="P23" s="112"/>
      <c r="Q23" s="112"/>
      <c r="R23" s="112"/>
      <c r="S23" s="112"/>
      <c r="AD23" s="1"/>
      <c r="AE23" s="1"/>
      <c r="AF23" s="1"/>
      <c r="AG23" s="1"/>
      <c r="AH23" s="1"/>
    </row>
    <row r="24" spans="1:55" ht="3.75" customHeight="1">
      <c r="AD24" s="1"/>
      <c r="AE24" s="1"/>
      <c r="AF24" s="1"/>
      <c r="AG24" s="1"/>
      <c r="AH24" s="1"/>
    </row>
    <row r="25" spans="1:55">
      <c r="A25" t="s">
        <v>17</v>
      </c>
      <c r="AD25" s="1"/>
      <c r="AE25" s="1"/>
      <c r="AF25" s="1"/>
      <c r="AG25" s="1"/>
      <c r="AH25" s="1"/>
    </row>
    <row r="26" spans="1:55">
      <c r="AO26" s="29"/>
    </row>
    <row r="27" spans="1:55" ht="6.75" customHeight="1">
      <c r="A27" s="45"/>
      <c r="AH27" s="29"/>
      <c r="AO27" s="29"/>
      <c r="AU27" s="29"/>
    </row>
    <row r="28" spans="1:55">
      <c r="A28" s="45"/>
      <c r="AH28" s="29"/>
      <c r="AU28" s="29"/>
      <c r="AZ28" s="29" t="s">
        <v>11</v>
      </c>
    </row>
    <row r="29" spans="1:55">
      <c r="A29" s="125">
        <v>40920</v>
      </c>
      <c r="AZ29" s="29" t="s">
        <v>12</v>
      </c>
    </row>
    <row r="30" spans="1:55">
      <c r="A30" s="3"/>
      <c r="AH30" s="16"/>
    </row>
    <row r="31" spans="1:55">
      <c r="AH31" s="16"/>
    </row>
  </sheetData>
  <mergeCells count="23">
    <mergeCell ref="B3:BC3"/>
    <mergeCell ref="B4:D4"/>
    <mergeCell ref="E4:G4"/>
    <mergeCell ref="H4:J4"/>
    <mergeCell ref="K4:M4"/>
    <mergeCell ref="N4:P4"/>
    <mergeCell ref="Q4:S4"/>
    <mergeCell ref="A22:BC22"/>
    <mergeCell ref="A1:BC1"/>
    <mergeCell ref="A21:S21"/>
    <mergeCell ref="A23:S23"/>
    <mergeCell ref="AL4:AN4"/>
    <mergeCell ref="AO4:AQ4"/>
    <mergeCell ref="AR4:AT4"/>
    <mergeCell ref="AU4:AW4"/>
    <mergeCell ref="AX4:AZ4"/>
    <mergeCell ref="BA4:BC4"/>
    <mergeCell ref="T4:V4"/>
    <mergeCell ref="W4:Y4"/>
    <mergeCell ref="Z4:AB4"/>
    <mergeCell ref="AC4:AE4"/>
    <mergeCell ref="AF4:AH4"/>
    <mergeCell ref="AI4:AK4"/>
  </mergeCells>
  <phoneticPr fontId="0" type="noConversion"/>
  <pageMargins left="0" right="0" top="0.98425196850393704" bottom="0.78740157480314965"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mchrysostomou</cp:lastModifiedBy>
  <cp:lastPrinted>2012-08-29T07:05:59Z</cp:lastPrinted>
  <dcterms:created xsi:type="dcterms:W3CDTF">2001-01-11T11:05:18Z</dcterms:created>
  <dcterms:modified xsi:type="dcterms:W3CDTF">2012-08-29T07:19:13Z</dcterms:modified>
</cp:coreProperties>
</file>