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2000" windowHeight="5820" activeTab="1"/>
  </bookViews>
  <sheets>
    <sheet name="122013" sheetId="16" r:id="rId1"/>
    <sheet name="INV122013" sheetId="18" r:id="rId2"/>
    <sheet name="122014" sheetId="15" r:id="rId3"/>
    <sheet name="INV122014" sheetId="20" r:id="rId4"/>
    <sheet name="122015" sheetId="14" r:id="rId5"/>
    <sheet name="INV122015" sheetId="21" r:id="rId6"/>
    <sheet name="122016 " sheetId="13" r:id="rId7"/>
    <sheet name="INV122016" sheetId="22" r:id="rId8"/>
  </sheets>
  <definedNames>
    <definedName name="_xlnm.Print_Area" localSheetId="1">'INV122013'!$A$1:$J$48</definedName>
    <definedName name="_xlnm.Print_Area" localSheetId="3">'INV122014'!$A$1:$J$48</definedName>
    <definedName name="_xlnm.Print_Area" localSheetId="5">'INV122015'!$A$1:$J$48</definedName>
    <definedName name="_xlnm.Print_Area" localSheetId="7">'INV122016'!$A$1:$J$48</definedName>
  </definedNames>
  <calcPr calcId="152511"/>
</workbook>
</file>

<file path=xl/calcChain.xml><?xml version="1.0" encoding="utf-8"?>
<calcChain xmlns="http://schemas.openxmlformats.org/spreadsheetml/2006/main">
  <c r="I41" i="18" l="1"/>
  <c r="G41" i="18"/>
  <c r="E41" i="18"/>
  <c r="C41" i="18"/>
  <c r="J41" i="18" s="1"/>
  <c r="I32" i="18"/>
  <c r="G32" i="18"/>
  <c r="E32" i="18"/>
  <c r="C32" i="18"/>
  <c r="J32" i="18" s="1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I41" i="20"/>
  <c r="G41" i="20"/>
  <c r="E41" i="20"/>
  <c r="C41" i="20"/>
  <c r="J41" i="20" s="1"/>
  <c r="I32" i="20"/>
  <c r="G32" i="20"/>
  <c r="E32" i="20"/>
  <c r="C32" i="20"/>
  <c r="J32" i="20" s="1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J42" i="20" s="1"/>
  <c r="I41" i="21"/>
  <c r="G41" i="21"/>
  <c r="E41" i="21"/>
  <c r="C41" i="21"/>
  <c r="J41" i="21" s="1"/>
  <c r="I32" i="21"/>
  <c r="G32" i="21"/>
  <c r="E32" i="21"/>
  <c r="C32" i="21"/>
  <c r="J32" i="21" s="1"/>
  <c r="I23" i="21"/>
  <c r="G23" i="21"/>
  <c r="E23" i="21"/>
  <c r="C23" i="21"/>
  <c r="J23" i="21" s="1"/>
  <c r="I14" i="21"/>
  <c r="I42" i="21" s="1"/>
  <c r="G14" i="21"/>
  <c r="G42" i="21" s="1"/>
  <c r="E14" i="21"/>
  <c r="E42" i="21" s="1"/>
  <c r="C14" i="21"/>
  <c r="C42" i="21" s="1"/>
  <c r="I41" i="22"/>
  <c r="G41" i="22"/>
  <c r="E41" i="22"/>
  <c r="C41" i="22"/>
  <c r="J41" i="22" s="1"/>
  <c r="I32" i="22"/>
  <c r="G32" i="22"/>
  <c r="E32" i="22"/>
  <c r="C32" i="22"/>
  <c r="J32" i="22" s="1"/>
  <c r="I23" i="22"/>
  <c r="G23" i="22"/>
  <c r="E23" i="22"/>
  <c r="C23" i="22"/>
  <c r="J23" i="22" s="1"/>
  <c r="I14" i="22"/>
  <c r="I42" i="22" s="1"/>
  <c r="G14" i="22"/>
  <c r="G42" i="22" s="1"/>
  <c r="E14" i="22"/>
  <c r="E42" i="22" s="1"/>
  <c r="C14" i="22"/>
  <c r="J14" i="22" s="1"/>
  <c r="J42" i="18" l="1"/>
  <c r="J14" i="18"/>
  <c r="J14" i="20"/>
  <c r="J42" i="21"/>
  <c r="J14" i="21"/>
  <c r="C42" i="22"/>
  <c r="J42" i="22" s="1"/>
  <c r="E41" i="13"/>
  <c r="E32" i="13"/>
  <c r="E23" i="13"/>
  <c r="E14" i="13"/>
  <c r="E42" i="13" s="1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4" l="1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F9" i="16" s="1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10" i="16" l="1"/>
  <c r="F26" i="16"/>
  <c r="F16" i="16"/>
  <c r="F27" i="16"/>
  <c r="F8" i="16"/>
  <c r="F12" i="16"/>
  <c r="D41" i="16"/>
  <c r="F7" i="16"/>
  <c r="F13" i="16"/>
  <c r="F18" i="16"/>
  <c r="F20" i="16"/>
  <c r="F29" i="16"/>
  <c r="D32" i="16"/>
  <c r="D23" i="16"/>
  <c r="F19" i="16"/>
  <c r="F11" i="16"/>
  <c r="D14" i="16"/>
  <c r="C23" i="16"/>
  <c r="F41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C26" i="15"/>
  <c r="F26" i="15" s="1"/>
  <c r="C21" i="15"/>
  <c r="F21" i="15" s="1"/>
  <c r="C20" i="15"/>
  <c r="F20" i="15" s="1"/>
  <c r="C19" i="15"/>
  <c r="C18" i="15"/>
  <c r="F18" i="15" s="1"/>
  <c r="C17" i="15"/>
  <c r="C16" i="15"/>
  <c r="F16" i="15" s="1"/>
  <c r="C15" i="15"/>
  <c r="F15" i="15" s="1"/>
  <c r="C13" i="15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6" i="15"/>
  <c r="F35" i="15"/>
  <c r="D41" i="15"/>
  <c r="F34" i="15"/>
  <c r="F33" i="15"/>
  <c r="F31" i="15"/>
  <c r="F30" i="15"/>
  <c r="F28" i="15"/>
  <c r="F27" i="15"/>
  <c r="D32" i="15"/>
  <c r="F25" i="15"/>
  <c r="F24" i="15"/>
  <c r="F22" i="15"/>
  <c r="F19" i="15"/>
  <c r="D23" i="15"/>
  <c r="F13" i="15"/>
  <c r="F37" i="15" l="1"/>
  <c r="F42" i="16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<sst xmlns="http://schemas.openxmlformats.org/spreadsheetml/2006/main" count="812" uniqueCount="158">
  <si>
    <t>0-352,88</t>
  </si>
  <si>
    <t>1245,45-1453,03</t>
  </si>
  <si>
    <t>&gt;1453,03</t>
  </si>
  <si>
    <t>tables from sas: ext_g1b3_c2016</t>
  </si>
  <si>
    <t>0-470,51</t>
  </si>
  <si>
    <t>&gt;1937,39</t>
  </si>
  <si>
    <t>0-529,32</t>
  </si>
  <si>
    <t>&gt;2179,56</t>
  </si>
  <si>
    <t>0-588,13</t>
  </si>
  <si>
    <t>&gt;2421,72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</si>
  <si>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</si>
  <si>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</si>
  <si>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</si>
  <si>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</si>
  <si>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</si>
  <si>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</si>
  <si>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</si>
  <si>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</si>
  <si>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</si>
  <si>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</si>
  <si>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</si>
  <si>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</si>
  <si>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</si>
  <si>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</si>
  <si>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</si>
  <si>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</si>
  <si>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</si>
  <si>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</si>
  <si>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</si>
  <si>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</si>
  <si>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</si>
  <si>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</si>
  <si>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</si>
  <si>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</si>
  <si>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tables from sas: ext_g1b3c_2014</t>
  </si>
  <si>
    <t>tables from sas: ext_g1b3_311213</t>
  </si>
  <si>
    <t>Pension type</t>
  </si>
  <si>
    <t>Widow pension</t>
  </si>
  <si>
    <t>Disability pension</t>
  </si>
  <si>
    <t>Total</t>
  </si>
  <si>
    <t>Group amount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</si>
  <si>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</si>
  <si>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</si>
  <si>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</si>
  <si>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</si>
  <si>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</si>
  <si>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</si>
  <si>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 xml:space="preserve">Statutory pension 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</si>
  <si>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2016</t>
    </r>
  </si>
  <si>
    <t>Group amount for  60% invalidity</t>
  </si>
  <si>
    <t>Number of pensioners</t>
  </si>
  <si>
    <t>Group amount for 75% invalidity</t>
  </si>
  <si>
    <t>Group amount for 85% invalidity</t>
  </si>
  <si>
    <t>Group amount for 100% invalidity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</si>
  <si>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</si>
  <si>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</si>
  <si>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</si>
  <si>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</si>
  <si>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</si>
  <si>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</si>
  <si>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</si>
  <si>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</si>
  <si>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</si>
  <si>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</si>
  <si>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</si>
  <si>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</si>
  <si>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</si>
  <si>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</si>
  <si>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</si>
  <si>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</si>
  <si>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</si>
  <si>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</si>
  <si>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</si>
  <si>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</si>
  <si>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</si>
  <si>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</si>
  <si>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</si>
  <si>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</si>
  <si>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</si>
  <si>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</si>
  <si>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</si>
  <si>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</si>
  <si>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</si>
  <si>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</si>
  <si>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</si>
  <si>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</si>
  <si>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</si>
  <si>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</si>
  <si>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</si>
  <si>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</si>
  <si>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</si>
  <si>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</si>
  <si>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</si>
  <si>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</si>
  <si>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</si>
  <si>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</si>
  <si>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</si>
  <si>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</si>
  <si>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</si>
  <si>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</si>
  <si>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</si>
  <si>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</si>
  <si>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</si>
  <si>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</si>
  <si>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</si>
  <si>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</si>
  <si>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</si>
  <si>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</si>
  <si>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</si>
  <si>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</si>
  <si>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</si>
  <si>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</si>
  <si>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</si>
  <si>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</si>
  <si>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</si>
  <si>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</si>
  <si>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</si>
  <si>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</si>
  <si>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</si>
  <si>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</si>
  <si>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</si>
  <si>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</si>
  <si>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</si>
  <si>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</si>
  <si>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</si>
  <si>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</si>
  <si>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</si>
  <si>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</si>
  <si>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</si>
  <si>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</si>
  <si>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</si>
  <si>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</si>
  <si>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</si>
  <si>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</si>
  <si>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</si>
  <si>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</si>
  <si>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</si>
  <si>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</si>
  <si>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</si>
  <si>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</si>
  <si>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</si>
  <si>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</si>
  <si>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</si>
  <si>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Number of invalidity pensioners by inalidity percentage, group amount and number of dependants 12/2016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</si>
  <si>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2015</t>
    </r>
  </si>
  <si>
    <t>Number of invalidity pensioners by invalidity percentage, group amount and number of dependants 12/2015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</si>
  <si>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2014</t>
    </r>
  </si>
  <si>
    <t>Number of invalidity pensioners by invalidity percentage, group amount and number of dependants 12/2014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</si>
  <si>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2013</t>
    </r>
  </si>
  <si>
    <t>Number of invalidity pensioners by invalidity percentage, group amount and number of dependants 12/2013</t>
  </si>
  <si>
    <t xml:space="preserve"> Number of pensioners (statutory, widow and disability pension) by kind of pension, group amount and number of dependants - December 2013</t>
  </si>
  <si>
    <t xml:space="preserve"> Number of pensioners (statutory, widow and disability pension) by kind of pension, group amount and number of dependants - December 2014</t>
  </si>
  <si>
    <t xml:space="preserve"> Number of pensioners (statutory, widow and disability pension) by kind of pension, group amount and number of dependants - December 2015</t>
  </si>
  <si>
    <t xml:space="preserve"> Number of pensioners (statutory, widow and disability pension) by kind of pension, group amount and number of dependants - December 2016</t>
  </si>
  <si>
    <t>Number of pensioners (statutory, widow and disability pension) by kind of pension, group amount and number of dependants 12/2013</t>
  </si>
  <si>
    <t>Number of pensioners (statutory, widow and disability pension) by kind of pension, group amount and number of dependants 12/2014</t>
  </si>
  <si>
    <t>Number of pensioners (statutory, widow and disability pension) by kind of pension, group amount and number of dependants 12/2015</t>
  </si>
  <si>
    <t>Number of pensioners (statutory, widow and disability pension) by kind of pension, group amount and number of dependants 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</si>
</sst>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" xfId="0" applyFont="1" applyBorder="1" applyAlignment="1">
      <alignment horizontal="center"/>
    </xf>
    <xf numFmtId="0" fontId="1" fillId="0" borderId="21" xfId="0" applyFont="1" applyBorder="1"/>
    <xf numFmtId="0" fontId="1" fillId="0" borderId="8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2.28515625" style="1" customWidth="1"/>
    <col min="4" max="5" width="10" style="1" customWidth="1"/>
    <col min="6" max="6" width="7.7109375" style="1" bestFit="1" customWidth="1"/>
    <col min="7" max="16384" width="9.140625" style="1"/>
  </cols>
  <sheetData>
    <row r="1" spans="1:6" ht="40.5" customHeight="1" x14ac:dyDescent="0.2">
      <c r="A1" s="25" t="s">
        <v>150</v>
      </c>
      <c r="B1" s="25"/>
      <c r="C1" s="25"/>
      <c r="D1" s="25"/>
      <c r="E1" s="25"/>
      <c r="F1" s="25"/>
    </row>
    <row r="2" spans="1:6" ht="12.75" thickBot="1" x14ac:dyDescent="0.25"/>
    <row r="3" spans="1:6" x14ac:dyDescent="0.2">
      <c r="A3" s="29"/>
      <c r="B3" s="32" t="s">
        <v>40</v>
      </c>
      <c r="C3" s="35" t="s">
        <v>36</v>
      </c>
      <c r="D3" s="35"/>
      <c r="E3" s="35"/>
      <c r="F3" s="36" t="s">
        <v>39</v>
      </c>
    </row>
    <row r="4" spans="1:6" ht="12" customHeight="1" x14ac:dyDescent="0.2">
      <c r="A4" s="30"/>
      <c r="B4" s="33"/>
      <c r="C4" s="20" t="s">
        <v>47</v>
      </c>
      <c r="D4" s="20" t="s">
        <v>37</v>
      </c>
      <c r="E4" s="20" t="s">
        <v>38</v>
      </c>
      <c r="F4" s="37"/>
    </row>
    <row r="5" spans="1:6" ht="30" customHeight="1" thickBot="1" x14ac:dyDescent="0.25">
      <c r="A5" s="31"/>
      <c r="B5" s="34"/>
      <c r="C5" s="21"/>
      <c r="D5" s="21"/>
      <c r="E5" s="21"/>
      <c r="F5" s="38"/>
    </row>
    <row r="6" spans="1:6" ht="12" customHeight="1" x14ac:dyDescent="0.2">
      <c r="A6" s="26" t="s">
        <v>41</v>
      </c>
      <c r="B6" s="2" t="s">
        <v>0</v>
      </c>
      <c r="C6" s="2">
        <f>13032+24</f>
        <v>13056</v>
      </c>
      <c r="D6" s="2">
        <v>3480</v>
      </c>
      <c r="E6" s="2">
        <v>386</v>
      </c>
      <c r="F6" s="3">
        <f>SUM(C6:E6)</f>
        <v>16922</v>
      </c>
    </row>
    <row r="7" spans="1:6" x14ac:dyDescent="0.2">
      <c r="A7" s="27"/>
      <c r="B7" s="4" t="s">
        <v>14</v>
      </c>
      <c r="C7" s="4">
        <f>14544+23</f>
        <v>14567</v>
      </c>
      <c r="D7" s="4">
        <f>5706+101</f>
        <v>5807</v>
      </c>
      <c r="E7" s="4">
        <v>16</v>
      </c>
      <c r="F7" s="5">
        <f>SUM(C7:E7)</f>
        <v>20390</v>
      </c>
    </row>
    <row r="8" spans="1:6" x14ac:dyDescent="0.2">
      <c r="A8" s="27"/>
      <c r="B8" s="4" t="s">
        <v>10</v>
      </c>
      <c r="C8" s="4">
        <f>17060+180</f>
        <v>17240</v>
      </c>
      <c r="D8" s="4">
        <f>14332+74</f>
        <v>14406</v>
      </c>
      <c r="E8" s="4">
        <v>43</v>
      </c>
      <c r="F8" s="5">
        <f>SUM(C8:E8)</f>
        <v>31689</v>
      </c>
    </row>
    <row r="9" spans="1:6" x14ac:dyDescent="0.2">
      <c r="A9" s="27"/>
      <c r="B9" s="4" t="s">
        <v>11</v>
      </c>
      <c r="C9" s="4">
        <f>8404+147</f>
        <v>8551</v>
      </c>
      <c r="D9" s="4">
        <f>2821+63</f>
        <v>2884</v>
      </c>
      <c r="E9" s="4">
        <v>34</v>
      </c>
      <c r="F9" s="5">
        <f>SUM(C9:E9)</f>
        <v>11469</v>
      </c>
    </row>
    <row r="10" spans="1:6" x14ac:dyDescent="0.2">
      <c r="A10" s="27"/>
      <c r="B10" s="4" t="s">
        <v>12</v>
      </c>
      <c r="C10" s="4">
        <f>5111+65</f>
        <v>5176</v>
      </c>
      <c r="D10" s="4">
        <f>961+16</f>
        <v>977</v>
      </c>
      <c r="E10" s="4">
        <v>17</v>
      </c>
      <c r="F10" s="5">
        <f>SUM(C10:E10)</f>
        <v>6170</v>
      </c>
    </row>
    <row r="11" spans="1:6" x14ac:dyDescent="0.2">
      <c r="A11" s="27"/>
      <c r="B11" s="4" t="s">
        <v>13</v>
      </c>
      <c r="C11" s="4">
        <f>4102+30</f>
        <v>4132</v>
      </c>
      <c r="D11" s="4">
        <f>304+3</f>
        <v>307</v>
      </c>
      <c r="E11" s="4">
        <v>7</v>
      </c>
      <c r="F11" s="5">
        <f>SUM(C11:E11)</f>
        <v>4446</v>
      </c>
    </row>
    <row r="12" spans="1:6" x14ac:dyDescent="0.2">
      <c r="A12" s="27"/>
      <c r="B12" s="4" t="s">
        <v>1</v>
      </c>
      <c r="C12" s="4">
        <f>2685+12</f>
        <v>2697</v>
      </c>
      <c r="D12" s="4">
        <f>49+7</f>
        <v>56</v>
      </c>
      <c r="E12" s="4">
        <v>3</v>
      </c>
      <c r="F12" s="5">
        <f>SUM(C12:E12)</f>
        <v>2756</v>
      </c>
    </row>
    <row r="13" spans="1:6" x14ac:dyDescent="0.2">
      <c r="A13" s="27"/>
      <c r="B13" s="4" t="s">
        <v>2</v>
      </c>
      <c r="C13" s="4">
        <f>2411+2</f>
        <v>2413</v>
      </c>
      <c r="D13" s="4">
        <f>6+3</f>
        <v>9</v>
      </c>
      <c r="E13" s="4">
        <v>3</v>
      </c>
      <c r="F13" s="5">
        <f>SUM(C13:E13)</f>
        <v>2425</v>
      </c>
    </row>
    <row r="14" spans="1:6" x14ac:dyDescent="0.2">
      <c r="A14" s="27"/>
      <c r="B14" s="6" t="s">
        <v>39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>SUM(C14:E14)</f>
        <v>96267</v>
      </c>
    </row>
    <row r="15" spans="1:6" ht="12" customHeight="1" x14ac:dyDescent="0.2">
      <c r="A15" s="27" t="s">
        <v>42</v>
      </c>
      <c r="B15" s="4" t="s">
        <v>4</v>
      </c>
      <c r="C15" s="4">
        <f>7126+74</f>
        <v>7200</v>
      </c>
      <c r="D15" s="4">
        <v>121</v>
      </c>
      <c r="E15" s="4">
        <v>214</v>
      </c>
      <c r="F15" s="5">
        <f>SUM(C15:E15)</f>
        <v>7535</v>
      </c>
    </row>
    <row r="16" spans="1:6" x14ac:dyDescent="0.2">
      <c r="A16" s="27"/>
      <c r="B16" s="4" t="s">
        <v>15</v>
      </c>
      <c r="C16" s="4">
        <f>4314+78</f>
        <v>4392</v>
      </c>
      <c r="D16" s="4">
        <f>119+1</f>
        <v>120</v>
      </c>
      <c r="E16" s="4">
        <v>10</v>
      </c>
      <c r="F16" s="5">
        <f>SUM(C16:E16)</f>
        <v>4522</v>
      </c>
    </row>
    <row r="17" spans="1:6" x14ac:dyDescent="0.2">
      <c r="A17" s="27"/>
      <c r="B17" s="4" t="s">
        <v>16</v>
      </c>
      <c r="C17" s="4">
        <f>7912+141</f>
        <v>8053</v>
      </c>
      <c r="D17" s="4">
        <f>389+6</f>
        <v>395</v>
      </c>
      <c r="E17" s="4">
        <v>39</v>
      </c>
      <c r="F17" s="5">
        <f>SUM(C17:E17)</f>
        <v>8487</v>
      </c>
    </row>
    <row r="18" spans="1:6" x14ac:dyDescent="0.2">
      <c r="A18" s="27"/>
      <c r="B18" s="4" t="s">
        <v>17</v>
      </c>
      <c r="C18" s="4">
        <f>4492+83</f>
        <v>4575</v>
      </c>
      <c r="D18" s="4">
        <f>140+6</f>
        <v>146</v>
      </c>
      <c r="E18" s="4">
        <v>23</v>
      </c>
      <c r="F18" s="5">
        <f>SUM(C18:E18)</f>
        <v>4744</v>
      </c>
    </row>
    <row r="19" spans="1:6" x14ac:dyDescent="0.2">
      <c r="A19" s="27"/>
      <c r="B19" s="4" t="s">
        <v>18</v>
      </c>
      <c r="C19" s="4">
        <f>3124+62</f>
        <v>3186</v>
      </c>
      <c r="D19" s="4">
        <f>60+5</f>
        <v>65</v>
      </c>
      <c r="E19" s="4">
        <v>15</v>
      </c>
      <c r="F19" s="5">
        <f>SUM(C19:E19)</f>
        <v>3266</v>
      </c>
    </row>
    <row r="20" spans="1:6" x14ac:dyDescent="0.2">
      <c r="A20" s="27"/>
      <c r="B20" s="4" t="s">
        <v>19</v>
      </c>
      <c r="C20" s="4">
        <f>2036+20</f>
        <v>2056</v>
      </c>
      <c r="D20" s="4">
        <f>16+5</f>
        <v>21</v>
      </c>
      <c r="E20" s="4">
        <v>2</v>
      </c>
      <c r="F20" s="5">
        <f>SUM(C20:E20)</f>
        <v>2079</v>
      </c>
    </row>
    <row r="21" spans="1:6" x14ac:dyDescent="0.2">
      <c r="A21" s="27"/>
      <c r="B21" s="4" t="s">
        <v>20</v>
      </c>
      <c r="C21" s="4">
        <f>1278+1</f>
        <v>1279</v>
      </c>
      <c r="D21" s="4">
        <v>0</v>
      </c>
      <c r="E21" s="4">
        <v>1</v>
      </c>
      <c r="F21" s="5">
        <f>SUM(C21:E21)</f>
        <v>1280</v>
      </c>
    </row>
    <row r="22" spans="1:6" x14ac:dyDescent="0.2">
      <c r="A22" s="27"/>
      <c r="B22" s="4" t="s">
        <v>5</v>
      </c>
      <c r="C22" s="4">
        <v>207</v>
      </c>
      <c r="D22" s="4">
        <v>0</v>
      </c>
      <c r="E22" s="4">
        <v>2</v>
      </c>
      <c r="F22" s="5">
        <f>SUM(C22:E22)</f>
        <v>209</v>
      </c>
    </row>
    <row r="23" spans="1:6" x14ac:dyDescent="0.2">
      <c r="A23" s="27"/>
      <c r="B23" s="6" t="s">
        <v>39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>SUM(C23:E23)</f>
        <v>32122</v>
      </c>
    </row>
    <row r="24" spans="1:6" ht="12" customHeight="1" x14ac:dyDescent="0.2">
      <c r="A24" s="27" t="s">
        <v>43</v>
      </c>
      <c r="B24" s="4" t="s">
        <v>6</v>
      </c>
      <c r="C24" s="4">
        <v>139</v>
      </c>
      <c r="D24" s="4">
        <v>43</v>
      </c>
      <c r="E24" s="4">
        <v>67</v>
      </c>
      <c r="F24" s="5">
        <f>SUM(C24:E24)</f>
        <v>249</v>
      </c>
    </row>
    <row r="25" spans="1:6" x14ac:dyDescent="0.2">
      <c r="A25" s="27"/>
      <c r="B25" s="4" t="s">
        <v>21</v>
      </c>
      <c r="C25" s="4">
        <v>76</v>
      </c>
      <c r="D25" s="4">
        <v>34</v>
      </c>
      <c r="E25" s="4">
        <v>7</v>
      </c>
      <c r="F25" s="5">
        <f>SUM(C25:E25)</f>
        <v>117</v>
      </c>
    </row>
    <row r="26" spans="1:6" x14ac:dyDescent="0.2">
      <c r="A26" s="27"/>
      <c r="B26" s="4" t="s">
        <v>22</v>
      </c>
      <c r="C26" s="4">
        <f>317+7</f>
        <v>324</v>
      </c>
      <c r="D26" s="4">
        <f>101+5</f>
        <v>106</v>
      </c>
      <c r="E26" s="4">
        <v>19</v>
      </c>
      <c r="F26" s="5">
        <f>SUM(C26:E26)</f>
        <v>449</v>
      </c>
    </row>
    <row r="27" spans="1:6" x14ac:dyDescent="0.2">
      <c r="A27" s="27"/>
      <c r="B27" s="4" t="s">
        <v>23</v>
      </c>
      <c r="C27" s="4">
        <f>164+2</f>
        <v>166</v>
      </c>
      <c r="D27" s="4">
        <f>68+3</f>
        <v>71</v>
      </c>
      <c r="E27" s="4">
        <v>8</v>
      </c>
      <c r="F27" s="5">
        <f>SUM(C27:E27)</f>
        <v>245</v>
      </c>
    </row>
    <row r="28" spans="1:6" x14ac:dyDescent="0.2">
      <c r="A28" s="27"/>
      <c r="B28" s="4" t="s">
        <v>24</v>
      </c>
      <c r="C28" s="4">
        <f>145+1</f>
        <v>146</v>
      </c>
      <c r="D28" s="4">
        <f>34+2</f>
        <v>36</v>
      </c>
      <c r="E28" s="4">
        <v>1</v>
      </c>
      <c r="F28" s="5">
        <f>SUM(C28:E28)</f>
        <v>183</v>
      </c>
    </row>
    <row r="29" spans="1:6" x14ac:dyDescent="0.2">
      <c r="A29" s="27"/>
      <c r="B29" s="4" t="s">
        <v>25</v>
      </c>
      <c r="C29" s="4">
        <f>112+1</f>
        <v>113</v>
      </c>
      <c r="D29" s="4">
        <f>10+1</f>
        <v>11</v>
      </c>
      <c r="E29" s="4">
        <v>0</v>
      </c>
      <c r="F29" s="5">
        <f>SUM(C29:E29)</f>
        <v>124</v>
      </c>
    </row>
    <row r="30" spans="1:6" x14ac:dyDescent="0.2">
      <c r="A30" s="27"/>
      <c r="B30" s="4" t="s">
        <v>26</v>
      </c>
      <c r="C30" s="4">
        <v>48</v>
      </c>
      <c r="D30" s="4">
        <v>0</v>
      </c>
      <c r="E30" s="4">
        <v>1</v>
      </c>
      <c r="F30" s="5">
        <f>SUM(C30:E30)</f>
        <v>49</v>
      </c>
    </row>
    <row r="31" spans="1:6" x14ac:dyDescent="0.2">
      <c r="A31" s="27"/>
      <c r="B31" s="4" t="s">
        <v>7</v>
      </c>
      <c r="C31" s="4">
        <v>0</v>
      </c>
      <c r="D31" s="4">
        <v>0</v>
      </c>
      <c r="E31" s="4">
        <v>0</v>
      </c>
      <c r="F31" s="5">
        <f>SUM(C31:E31)</f>
        <v>0</v>
      </c>
    </row>
    <row r="32" spans="1:6" x14ac:dyDescent="0.2">
      <c r="A32" s="27"/>
      <c r="B32" s="6" t="s">
        <v>39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>SUM(C32:E32)</f>
        <v>1416</v>
      </c>
    </row>
    <row r="33" spans="1:6" ht="12" customHeight="1" x14ac:dyDescent="0.2">
      <c r="A33" s="27" t="s">
        <v>44</v>
      </c>
      <c r="B33" s="4" t="s">
        <v>8</v>
      </c>
      <c r="C33" s="4">
        <v>38</v>
      </c>
      <c r="D33" s="4">
        <v>18</v>
      </c>
      <c r="E33" s="4">
        <v>51</v>
      </c>
      <c r="F33" s="5">
        <f>SUM(C33:E33)</f>
        <v>107</v>
      </c>
    </row>
    <row r="34" spans="1:6" x14ac:dyDescent="0.2">
      <c r="A34" s="27"/>
      <c r="B34" s="4" t="s">
        <v>27</v>
      </c>
      <c r="C34" s="4">
        <v>15</v>
      </c>
      <c r="D34" s="4">
        <v>1</v>
      </c>
      <c r="E34" s="4">
        <v>4</v>
      </c>
      <c r="F34" s="5">
        <f>SUM(C34:E34)</f>
        <v>20</v>
      </c>
    </row>
    <row r="35" spans="1:6" x14ac:dyDescent="0.2">
      <c r="A35" s="27"/>
      <c r="B35" s="4" t="s">
        <v>28</v>
      </c>
      <c r="C35" s="4">
        <v>53</v>
      </c>
      <c r="D35" s="4">
        <f>36+1</f>
        <v>37</v>
      </c>
      <c r="E35" s="4">
        <v>16</v>
      </c>
      <c r="F35" s="5">
        <f>SUM(C35:E35)</f>
        <v>106</v>
      </c>
    </row>
    <row r="36" spans="1:6" x14ac:dyDescent="0.2">
      <c r="A36" s="27"/>
      <c r="B36" s="4" t="s">
        <v>29</v>
      </c>
      <c r="C36" s="4">
        <v>22</v>
      </c>
      <c r="D36" s="4">
        <f>19+1</f>
        <v>20</v>
      </c>
      <c r="E36" s="4">
        <v>5</v>
      </c>
      <c r="F36" s="5">
        <f>SUM(C36:E36)</f>
        <v>47</v>
      </c>
    </row>
    <row r="37" spans="1:6" x14ac:dyDescent="0.2">
      <c r="A37" s="27"/>
      <c r="B37" s="4" t="s">
        <v>30</v>
      </c>
      <c r="C37" s="4">
        <f>24+1</f>
        <v>25</v>
      </c>
      <c r="D37" s="4">
        <f>4+2</f>
        <v>6</v>
      </c>
      <c r="E37" s="4">
        <v>0</v>
      </c>
      <c r="F37" s="5">
        <f>SUM(C37:E37)</f>
        <v>31</v>
      </c>
    </row>
    <row r="38" spans="1:6" x14ac:dyDescent="0.2">
      <c r="A38" s="27"/>
      <c r="B38" s="4" t="s">
        <v>31</v>
      </c>
      <c r="C38" s="4">
        <v>26</v>
      </c>
      <c r="D38" s="4">
        <f>1+1</f>
        <v>2</v>
      </c>
      <c r="E38" s="4">
        <v>0</v>
      </c>
      <c r="F38" s="5">
        <f>SUM(C38:E38)</f>
        <v>28</v>
      </c>
    </row>
    <row r="39" spans="1:6" x14ac:dyDescent="0.2">
      <c r="A39" s="27"/>
      <c r="B39" s="4" t="s">
        <v>32</v>
      </c>
      <c r="C39" s="4">
        <v>3</v>
      </c>
      <c r="D39" s="4">
        <v>0</v>
      </c>
      <c r="E39" s="4">
        <v>0</v>
      </c>
      <c r="F39" s="5">
        <f>SUM(C39:E39)</f>
        <v>3</v>
      </c>
    </row>
    <row r="40" spans="1:6" x14ac:dyDescent="0.2">
      <c r="A40" s="27"/>
      <c r="B40" s="4" t="s">
        <v>9</v>
      </c>
      <c r="C40" s="4">
        <v>0</v>
      </c>
      <c r="D40" s="4">
        <v>0</v>
      </c>
      <c r="E40" s="4">
        <v>0</v>
      </c>
      <c r="F40" s="5">
        <f>SUM(C40:E40)</f>
        <v>0</v>
      </c>
    </row>
    <row r="41" spans="1:6" ht="12.75" thickBot="1" x14ac:dyDescent="0.25">
      <c r="A41" s="28"/>
      <c r="B41" s="8" t="s">
        <v>39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>SUM(C41:E41)</f>
        <v>342</v>
      </c>
    </row>
    <row r="42" spans="1:6" ht="12.75" thickBot="1" x14ac:dyDescent="0.25">
      <c r="A42" s="10" t="s">
        <v>39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>SUM(C42:E42)</f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4.75" customHeight="1" x14ac:dyDescent="0.2">
      <c r="A45" s="22" t="s">
        <v>154</v>
      </c>
      <c r="B45" s="22"/>
      <c r="C45" s="22"/>
      <c r="D45" s="22"/>
      <c r="E45" s="22"/>
      <c r="F45" s="22"/>
    </row>
    <row r="46" spans="1:6" x14ac:dyDescent="0.2">
      <c r="A46" s="13">
        <v>43077</v>
      </c>
    </row>
    <row r="47" spans="1:6" x14ac:dyDescent="0.2">
      <c r="A47" s="23" t="s">
        <v>35</v>
      </c>
      <c r="B47" s="23"/>
      <c r="C47" s="23"/>
    </row>
    <row r="49" spans="1:7" x14ac:dyDescent="0.2">
      <c r="D49" s="24" t="s">
        <v>45</v>
      </c>
      <c r="E49" s="24"/>
      <c r="F49" s="24"/>
      <c r="G49" s="14"/>
    </row>
    <row r="50" spans="1:7" x14ac:dyDescent="0.2">
      <c r="D50" s="24" t="s">
        <v>46</v>
      </c>
      <c r="E50" s="24"/>
      <c r="F50" s="24"/>
      <c r="G50" s="14"/>
    </row>
    <row r="54" spans="1:7" x14ac:dyDescent="0.2">
      <c r="A54" s="15"/>
    </row>
  </sheetData>
  <mergeCells count="16"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  <mergeCell ref="A45:F45"/>
    <mergeCell ref="A47:C47"/>
    <mergeCell ref="D49:F49"/>
    <mergeCell ref="D50:F5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C15" sqref="C15"/>
    </sheetView>
  </sheetViews>
  <sheetFormatPr defaultColWidth="11.42578125" defaultRowHeight="12" x14ac:dyDescent="0.2"/>
  <cols>
    <col min="1" max="1" width="11.42578125" style="1"/>
    <col min="2" max="2" width="14.7109375" style="1" customWidth="1"/>
    <col min="3" max="3" width="12" style="1" customWidth="1"/>
    <col min="4" max="4" width="14.7109375" style="1" customWidth="1"/>
    <col min="5" max="5" width="12.140625" style="1" customWidth="1"/>
    <col min="6" max="6" width="14.4257812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39" t="s">
        <v>148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2.75" thickBot="1" x14ac:dyDescent="0.25"/>
    <row r="3" spans="1:10" ht="12" customHeight="1" x14ac:dyDescent="0.2">
      <c r="A3" s="29"/>
      <c r="B3" s="41" t="s">
        <v>49</v>
      </c>
      <c r="C3" s="41" t="s">
        <v>50</v>
      </c>
      <c r="D3" s="41" t="s">
        <v>51</v>
      </c>
      <c r="E3" s="41" t="s">
        <v>50</v>
      </c>
      <c r="F3" s="41" t="s">
        <v>52</v>
      </c>
      <c r="G3" s="41" t="s">
        <v>50</v>
      </c>
      <c r="H3" s="41" t="s">
        <v>53</v>
      </c>
      <c r="I3" s="41" t="s">
        <v>50</v>
      </c>
      <c r="J3" s="58" t="s">
        <v>39</v>
      </c>
    </row>
    <row r="4" spans="1:10" x14ac:dyDescent="0.2">
      <c r="A4" s="30"/>
      <c r="B4" s="43"/>
      <c r="C4" s="43"/>
      <c r="D4" s="43"/>
      <c r="E4" s="43"/>
      <c r="F4" s="43"/>
      <c r="G4" s="43"/>
      <c r="H4" s="43"/>
      <c r="I4" s="43"/>
      <c r="J4" s="59"/>
    </row>
    <row r="5" spans="1:10" ht="12.75" thickBot="1" x14ac:dyDescent="0.25">
      <c r="A5" s="31"/>
      <c r="B5" s="45"/>
      <c r="C5" s="45"/>
      <c r="D5" s="45"/>
      <c r="E5" s="45"/>
      <c r="F5" s="45"/>
      <c r="G5" s="45"/>
      <c r="H5" s="45"/>
      <c r="I5" s="45"/>
      <c r="J5" s="60"/>
    </row>
    <row r="6" spans="1:10" ht="12" customHeight="1" x14ac:dyDescent="0.2">
      <c r="A6" s="26" t="s">
        <v>41</v>
      </c>
      <c r="B6" s="16" t="s">
        <v>54</v>
      </c>
      <c r="C6" s="16">
        <v>8</v>
      </c>
      <c r="D6" s="16" t="s">
        <v>55</v>
      </c>
      <c r="E6" s="16">
        <v>329</v>
      </c>
      <c r="F6" s="16" t="s">
        <v>56</v>
      </c>
      <c r="G6" s="16">
        <v>74</v>
      </c>
      <c r="H6" s="16" t="s">
        <v>0</v>
      </c>
      <c r="I6" s="16">
        <v>99</v>
      </c>
      <c r="J6" s="61"/>
    </row>
    <row r="7" spans="1:10" x14ac:dyDescent="0.2">
      <c r="A7" s="27"/>
      <c r="B7" s="4" t="s">
        <v>57</v>
      </c>
      <c r="C7" s="4">
        <v>3</v>
      </c>
      <c r="D7" s="4" t="s">
        <v>58</v>
      </c>
      <c r="E7" s="4">
        <v>422</v>
      </c>
      <c r="F7" s="4" t="s">
        <v>59</v>
      </c>
      <c r="G7" s="4">
        <v>97</v>
      </c>
      <c r="H7" s="4" t="s">
        <v>14</v>
      </c>
      <c r="I7" s="4">
        <v>150</v>
      </c>
      <c r="J7" s="50"/>
    </row>
    <row r="8" spans="1:10" x14ac:dyDescent="0.2">
      <c r="A8" s="27"/>
      <c r="B8" s="4" t="s">
        <v>60</v>
      </c>
      <c r="C8" s="4">
        <v>14</v>
      </c>
      <c r="D8" s="4" t="s">
        <v>61</v>
      </c>
      <c r="E8" s="4">
        <v>571</v>
      </c>
      <c r="F8" s="4" t="s">
        <v>62</v>
      </c>
      <c r="G8" s="4">
        <v>136</v>
      </c>
      <c r="H8" s="4" t="s">
        <v>10</v>
      </c>
      <c r="I8" s="4">
        <v>185</v>
      </c>
      <c r="J8" s="50"/>
    </row>
    <row r="9" spans="1:10" x14ac:dyDescent="0.2">
      <c r="A9" s="27"/>
      <c r="B9" s="4" t="s">
        <v>63</v>
      </c>
      <c r="C9" s="4">
        <v>9</v>
      </c>
      <c r="D9" s="4" t="s">
        <v>64</v>
      </c>
      <c r="E9" s="4">
        <v>239</v>
      </c>
      <c r="F9" s="4" t="s">
        <v>65</v>
      </c>
      <c r="G9" s="4">
        <v>62</v>
      </c>
      <c r="H9" s="4" t="s">
        <v>11</v>
      </c>
      <c r="I9" s="4">
        <v>84</v>
      </c>
      <c r="J9" s="50"/>
    </row>
    <row r="10" spans="1:10" x14ac:dyDescent="0.2">
      <c r="A10" s="27"/>
      <c r="B10" s="4" t="s">
        <v>66</v>
      </c>
      <c r="C10" s="4">
        <v>7</v>
      </c>
      <c r="D10" s="4" t="s">
        <v>67</v>
      </c>
      <c r="E10" s="4">
        <v>126</v>
      </c>
      <c r="F10" s="4" t="s">
        <v>68</v>
      </c>
      <c r="G10" s="4">
        <v>24</v>
      </c>
      <c r="H10" s="4" t="s">
        <v>12</v>
      </c>
      <c r="I10" s="4">
        <v>32</v>
      </c>
      <c r="J10" s="50"/>
    </row>
    <row r="11" spans="1:10" x14ac:dyDescent="0.2">
      <c r="A11" s="27"/>
      <c r="B11" s="4" t="s">
        <v>69</v>
      </c>
      <c r="C11" s="4">
        <v>6</v>
      </c>
      <c r="D11" s="4" t="s">
        <v>70</v>
      </c>
      <c r="E11" s="4">
        <v>71</v>
      </c>
      <c r="F11" s="4" t="s">
        <v>71</v>
      </c>
      <c r="G11" s="4">
        <v>13</v>
      </c>
      <c r="H11" s="4" t="s">
        <v>13</v>
      </c>
      <c r="I11" s="4">
        <v>20</v>
      </c>
      <c r="J11" s="50"/>
    </row>
    <row r="12" spans="1:10" x14ac:dyDescent="0.2">
      <c r="A12" s="27"/>
      <c r="B12" s="4" t="s">
        <v>72</v>
      </c>
      <c r="C12" s="4">
        <v>1</v>
      </c>
      <c r="D12" s="4" t="s">
        <v>73</v>
      </c>
      <c r="E12" s="4">
        <v>42</v>
      </c>
      <c r="F12" s="4" t="s">
        <v>74</v>
      </c>
      <c r="G12" s="4">
        <v>2</v>
      </c>
      <c r="H12" s="4" t="s">
        <v>1</v>
      </c>
      <c r="I12" s="4">
        <v>13</v>
      </c>
      <c r="J12" s="50"/>
    </row>
    <row r="13" spans="1:10" x14ac:dyDescent="0.2">
      <c r="A13" s="27"/>
      <c r="B13" s="4" t="s">
        <v>75</v>
      </c>
      <c r="C13" s="4">
        <v>2</v>
      </c>
      <c r="D13" s="4" t="s">
        <v>76</v>
      </c>
      <c r="E13" s="4">
        <v>71</v>
      </c>
      <c r="F13" s="4" t="s">
        <v>77</v>
      </c>
      <c r="G13" s="4">
        <v>27</v>
      </c>
      <c r="H13" s="4" t="s">
        <v>2</v>
      </c>
      <c r="I13" s="4">
        <v>23</v>
      </c>
      <c r="J13" s="50"/>
    </row>
    <row r="14" spans="1:10" ht="12.75" thickBot="1" x14ac:dyDescent="0.25">
      <c r="A14" s="27"/>
      <c r="B14" s="6" t="s">
        <v>39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ht="12" customHeight="1" x14ac:dyDescent="0.2">
      <c r="A15" s="26" t="s">
        <v>42</v>
      </c>
      <c r="B15" s="4" t="s">
        <v>78</v>
      </c>
      <c r="C15" s="4">
        <v>3</v>
      </c>
      <c r="D15" s="4" t="s">
        <v>0</v>
      </c>
      <c r="E15" s="4">
        <v>217</v>
      </c>
      <c r="F15" s="4" t="s">
        <v>79</v>
      </c>
      <c r="G15" s="4">
        <v>42</v>
      </c>
      <c r="H15" s="4" t="s">
        <v>4</v>
      </c>
      <c r="I15" s="4">
        <v>45</v>
      </c>
      <c r="J15" s="50"/>
    </row>
    <row r="16" spans="1:10" x14ac:dyDescent="0.2">
      <c r="A16" s="27"/>
      <c r="B16" s="4" t="s">
        <v>80</v>
      </c>
      <c r="C16" s="4">
        <v>4</v>
      </c>
      <c r="D16" s="4" t="s">
        <v>81</v>
      </c>
      <c r="E16" s="4">
        <v>170</v>
      </c>
      <c r="F16" s="4" t="s">
        <v>82</v>
      </c>
      <c r="G16" s="4">
        <v>37</v>
      </c>
      <c r="H16" s="4" t="s">
        <v>15</v>
      </c>
      <c r="I16" s="4">
        <v>46</v>
      </c>
      <c r="J16" s="50"/>
    </row>
    <row r="17" spans="1:10" x14ac:dyDescent="0.2">
      <c r="A17" s="27"/>
      <c r="B17" s="4" t="s">
        <v>83</v>
      </c>
      <c r="C17" s="4">
        <v>30</v>
      </c>
      <c r="D17" s="4" t="s">
        <v>84</v>
      </c>
      <c r="E17" s="4">
        <v>547</v>
      </c>
      <c r="F17" s="4" t="s">
        <v>85</v>
      </c>
      <c r="G17" s="4">
        <v>101</v>
      </c>
      <c r="H17" s="4" t="s">
        <v>16</v>
      </c>
      <c r="I17" s="4">
        <v>124</v>
      </c>
      <c r="J17" s="50"/>
    </row>
    <row r="18" spans="1:10" x14ac:dyDescent="0.2">
      <c r="A18" s="27"/>
      <c r="B18" s="4" t="s">
        <v>86</v>
      </c>
      <c r="C18" s="4">
        <v>4</v>
      </c>
      <c r="D18" s="4" t="s">
        <v>87</v>
      </c>
      <c r="E18" s="4">
        <v>305</v>
      </c>
      <c r="F18" s="4" t="s">
        <v>88</v>
      </c>
      <c r="G18" s="4">
        <v>52</v>
      </c>
      <c r="H18" s="4" t="s">
        <v>17</v>
      </c>
      <c r="I18" s="4">
        <v>76</v>
      </c>
      <c r="J18" s="50"/>
    </row>
    <row r="19" spans="1:10" x14ac:dyDescent="0.2">
      <c r="A19" s="27"/>
      <c r="B19" s="4" t="s">
        <v>89</v>
      </c>
      <c r="C19" s="4">
        <v>6</v>
      </c>
      <c r="D19" s="4" t="s">
        <v>90</v>
      </c>
      <c r="E19" s="4">
        <v>137</v>
      </c>
      <c r="F19" s="4" t="s">
        <v>91</v>
      </c>
      <c r="G19" s="4">
        <v>30</v>
      </c>
      <c r="H19" s="4" t="s">
        <v>18</v>
      </c>
      <c r="I19" s="4">
        <v>36</v>
      </c>
      <c r="J19" s="50"/>
    </row>
    <row r="20" spans="1:10" x14ac:dyDescent="0.2">
      <c r="A20" s="27"/>
      <c r="B20" s="4" t="s">
        <v>92</v>
      </c>
      <c r="C20" s="4">
        <v>3</v>
      </c>
      <c r="D20" s="4" t="s">
        <v>93</v>
      </c>
      <c r="E20" s="4">
        <v>85</v>
      </c>
      <c r="F20" s="4" t="s">
        <v>94</v>
      </c>
      <c r="G20" s="4">
        <v>4</v>
      </c>
      <c r="H20" s="4" t="s">
        <v>19</v>
      </c>
      <c r="I20" s="4">
        <v>19</v>
      </c>
      <c r="J20" s="50"/>
    </row>
    <row r="21" spans="1:10" x14ac:dyDescent="0.2">
      <c r="A21" s="27"/>
      <c r="B21" s="4" t="s">
        <v>95</v>
      </c>
      <c r="C21" s="4">
        <v>4</v>
      </c>
      <c r="D21" s="4" t="s">
        <v>96</v>
      </c>
      <c r="E21" s="4">
        <v>40</v>
      </c>
      <c r="F21" s="4" t="s">
        <v>97</v>
      </c>
      <c r="G21" s="4">
        <v>12</v>
      </c>
      <c r="H21" s="4" t="s">
        <v>20</v>
      </c>
      <c r="I21" s="4">
        <v>9</v>
      </c>
      <c r="J21" s="50"/>
    </row>
    <row r="22" spans="1:10" x14ac:dyDescent="0.2">
      <c r="A22" s="27"/>
      <c r="B22" s="4" t="s">
        <v>98</v>
      </c>
      <c r="C22" s="4">
        <v>0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10</v>
      </c>
      <c r="J22" s="50"/>
    </row>
    <row r="23" spans="1:10" ht="12.75" thickBot="1" x14ac:dyDescent="0.25">
      <c r="A23" s="27"/>
      <c r="B23" s="6" t="s">
        <v>39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ht="12" customHeight="1" x14ac:dyDescent="0.2">
      <c r="A24" s="26" t="s">
        <v>43</v>
      </c>
      <c r="B24" s="4" t="s">
        <v>101</v>
      </c>
      <c r="C24" s="4">
        <v>1</v>
      </c>
      <c r="D24" s="4" t="s">
        <v>102</v>
      </c>
      <c r="E24" s="4">
        <v>74</v>
      </c>
      <c r="F24" s="4" t="s">
        <v>103</v>
      </c>
      <c r="G24" s="4">
        <v>18</v>
      </c>
      <c r="H24" s="4" t="s">
        <v>6</v>
      </c>
      <c r="I24" s="4">
        <v>15</v>
      </c>
      <c r="J24" s="50"/>
    </row>
    <row r="25" spans="1:10" x14ac:dyDescent="0.2">
      <c r="A25" s="27"/>
      <c r="B25" s="4" t="s">
        <v>104</v>
      </c>
      <c r="C25" s="4">
        <v>0</v>
      </c>
      <c r="D25" s="4" t="s">
        <v>105</v>
      </c>
      <c r="E25" s="4">
        <v>64</v>
      </c>
      <c r="F25" s="4" t="s">
        <v>106</v>
      </c>
      <c r="G25" s="4">
        <v>12</v>
      </c>
      <c r="H25" s="4" t="s">
        <v>21</v>
      </c>
      <c r="I25" s="4">
        <v>22</v>
      </c>
      <c r="J25" s="50"/>
    </row>
    <row r="26" spans="1:10" x14ac:dyDescent="0.2">
      <c r="A26" s="27"/>
      <c r="B26" s="4" t="s">
        <v>107</v>
      </c>
      <c r="C26" s="4">
        <v>0</v>
      </c>
      <c r="D26" s="4" t="s">
        <v>108</v>
      </c>
      <c r="E26" s="4">
        <v>194</v>
      </c>
      <c r="F26" s="4" t="s">
        <v>109</v>
      </c>
      <c r="G26" s="4">
        <v>42</v>
      </c>
      <c r="H26" s="4" t="s">
        <v>22</v>
      </c>
      <c r="I26" s="4">
        <v>48</v>
      </c>
      <c r="J26" s="50"/>
    </row>
    <row r="27" spans="1:10" x14ac:dyDescent="0.2">
      <c r="A27" s="27"/>
      <c r="B27" s="4" t="s">
        <v>110</v>
      </c>
      <c r="C27" s="4">
        <v>2</v>
      </c>
      <c r="D27" s="4" t="s">
        <v>111</v>
      </c>
      <c r="E27" s="4">
        <v>105</v>
      </c>
      <c r="F27" s="4" t="s">
        <v>112</v>
      </c>
      <c r="G27" s="4">
        <v>14</v>
      </c>
      <c r="H27" s="4" t="s">
        <v>23</v>
      </c>
      <c r="I27" s="4">
        <v>20</v>
      </c>
      <c r="J27" s="50"/>
    </row>
    <row r="28" spans="1:10" x14ac:dyDescent="0.2">
      <c r="A28" s="27"/>
      <c r="B28" s="4" t="s">
        <v>113</v>
      </c>
      <c r="C28" s="4">
        <v>1</v>
      </c>
      <c r="D28" s="4" t="s">
        <v>114</v>
      </c>
      <c r="E28" s="4">
        <v>42</v>
      </c>
      <c r="F28" s="4" t="s">
        <v>115</v>
      </c>
      <c r="G28" s="4">
        <v>13</v>
      </c>
      <c r="H28" s="4" t="s">
        <v>24</v>
      </c>
      <c r="I28" s="4">
        <v>14</v>
      </c>
      <c r="J28" s="50"/>
    </row>
    <row r="29" spans="1:10" x14ac:dyDescent="0.2">
      <c r="A29" s="27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1</v>
      </c>
      <c r="J29" s="50"/>
    </row>
    <row r="30" spans="1:10" x14ac:dyDescent="0.2">
      <c r="A30" s="27"/>
      <c r="B30" s="4" t="s">
        <v>119</v>
      </c>
      <c r="C30" s="4">
        <v>0</v>
      </c>
      <c r="D30" s="4" t="s">
        <v>120</v>
      </c>
      <c r="E30" s="4">
        <v>10</v>
      </c>
      <c r="F30" s="4" t="s">
        <v>121</v>
      </c>
      <c r="G30" s="4">
        <v>2</v>
      </c>
      <c r="H30" s="4" t="s">
        <v>26</v>
      </c>
      <c r="I30" s="4">
        <v>5</v>
      </c>
      <c r="J30" s="50"/>
    </row>
    <row r="31" spans="1:10" x14ac:dyDescent="0.2">
      <c r="A31" s="27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0"/>
    </row>
    <row r="32" spans="1:10" ht="12.75" thickBot="1" x14ac:dyDescent="0.25">
      <c r="A32" s="27"/>
      <c r="B32" s="6" t="s">
        <v>39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ht="12" customHeight="1" x14ac:dyDescent="0.2">
      <c r="A33" s="26" t="s">
        <v>44</v>
      </c>
      <c r="B33" s="4" t="s">
        <v>0</v>
      </c>
      <c r="C33" s="4">
        <v>0</v>
      </c>
      <c r="D33" s="4" t="s">
        <v>125</v>
      </c>
      <c r="E33" s="4">
        <v>42</v>
      </c>
      <c r="F33" s="4" t="s">
        <v>126</v>
      </c>
      <c r="G33" s="4">
        <v>3</v>
      </c>
      <c r="H33" s="4" t="s">
        <v>8</v>
      </c>
      <c r="I33" s="4">
        <v>11</v>
      </c>
      <c r="J33" s="50"/>
    </row>
    <row r="34" spans="1:10" x14ac:dyDescent="0.2">
      <c r="A34" s="27"/>
      <c r="B34" s="4" t="s">
        <v>14</v>
      </c>
      <c r="C34" s="4">
        <v>1</v>
      </c>
      <c r="D34" s="4" t="s">
        <v>127</v>
      </c>
      <c r="E34" s="4">
        <v>21</v>
      </c>
      <c r="F34" s="4" t="s">
        <v>128</v>
      </c>
      <c r="G34" s="4">
        <v>8</v>
      </c>
      <c r="H34" s="4" t="s">
        <v>27</v>
      </c>
      <c r="I34" s="4">
        <v>6</v>
      </c>
      <c r="J34" s="50"/>
    </row>
    <row r="35" spans="1:10" x14ac:dyDescent="0.2">
      <c r="A35" s="27"/>
      <c r="B35" s="4" t="s">
        <v>10</v>
      </c>
      <c r="C35" s="4">
        <v>1</v>
      </c>
      <c r="D35" s="4" t="s">
        <v>129</v>
      </c>
      <c r="E35" s="4">
        <v>139</v>
      </c>
      <c r="F35" s="4" t="s">
        <v>130</v>
      </c>
      <c r="G35" s="4">
        <v>20</v>
      </c>
      <c r="H35" s="4" t="s">
        <v>28</v>
      </c>
      <c r="I35" s="4">
        <v>31</v>
      </c>
      <c r="J35" s="50"/>
    </row>
    <row r="36" spans="1:10" x14ac:dyDescent="0.2">
      <c r="A36" s="27"/>
      <c r="B36" s="4" t="s">
        <v>11</v>
      </c>
      <c r="C36" s="4">
        <v>0</v>
      </c>
      <c r="D36" s="4" t="s">
        <v>131</v>
      </c>
      <c r="E36" s="4">
        <v>60</v>
      </c>
      <c r="F36" s="4" t="s">
        <v>132</v>
      </c>
      <c r="G36" s="4">
        <v>12</v>
      </c>
      <c r="H36" s="4" t="s">
        <v>29</v>
      </c>
      <c r="I36" s="4">
        <v>21</v>
      </c>
      <c r="J36" s="50"/>
    </row>
    <row r="37" spans="1:10" x14ac:dyDescent="0.2">
      <c r="A37" s="27"/>
      <c r="B37" s="4" t="s">
        <v>12</v>
      </c>
      <c r="C37" s="4">
        <v>1</v>
      </c>
      <c r="D37" s="4" t="s">
        <v>133</v>
      </c>
      <c r="E37" s="4">
        <v>21</v>
      </c>
      <c r="F37" s="4" t="s">
        <v>134</v>
      </c>
      <c r="G37" s="4">
        <v>3</v>
      </c>
      <c r="H37" s="4" t="s">
        <v>30</v>
      </c>
      <c r="I37" s="4">
        <v>7</v>
      </c>
      <c r="J37" s="50"/>
    </row>
    <row r="38" spans="1:10" x14ac:dyDescent="0.2">
      <c r="A38" s="27"/>
      <c r="B38" s="4" t="s">
        <v>135</v>
      </c>
      <c r="C38" s="4">
        <v>0</v>
      </c>
      <c r="D38" s="4" t="s">
        <v>136</v>
      </c>
      <c r="E38" s="4">
        <v>8</v>
      </c>
      <c r="F38" s="4" t="s">
        <v>137</v>
      </c>
      <c r="G38" s="4">
        <v>0</v>
      </c>
      <c r="H38" s="4" t="s">
        <v>31</v>
      </c>
      <c r="I38" s="4">
        <v>1</v>
      </c>
      <c r="J38" s="50"/>
    </row>
    <row r="39" spans="1:10" x14ac:dyDescent="0.2">
      <c r="A39" s="27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0"/>
    </row>
    <row r="40" spans="1:10" x14ac:dyDescent="0.2">
      <c r="A40" s="27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0"/>
    </row>
    <row r="41" spans="1:10" ht="12.75" thickBot="1" x14ac:dyDescent="0.25">
      <c r="A41" s="27"/>
      <c r="B41" s="62" t="s">
        <v>39</v>
      </c>
      <c r="C41" s="62">
        <f>SUM(C33:C40)</f>
        <v>3</v>
      </c>
      <c r="D41" s="62"/>
      <c r="E41" s="62">
        <f>SUM(E33:E40)</f>
        <v>296</v>
      </c>
      <c r="F41" s="62"/>
      <c r="G41" s="62">
        <f>SUM(G33:G40)</f>
        <v>46</v>
      </c>
      <c r="H41" s="62"/>
      <c r="I41" s="62">
        <f>SUM(I33:I40)</f>
        <v>77</v>
      </c>
      <c r="J41" s="63">
        <f>C41+E41+G41+I41</f>
        <v>422</v>
      </c>
    </row>
    <row r="42" spans="1:10" ht="12.75" thickBot="1" x14ac:dyDescent="0.25">
      <c r="A42" s="53" t="s">
        <v>39</v>
      </c>
      <c r="B42" s="54"/>
      <c r="C42" s="55">
        <f>C14+C23+C32+C41</f>
        <v>111</v>
      </c>
      <c r="D42" s="55"/>
      <c r="E42" s="55">
        <f>E14+E23+E32+E41</f>
        <v>4203</v>
      </c>
      <c r="F42" s="55"/>
      <c r="G42" s="55">
        <f>G14+G23+G32+G41</f>
        <v>866</v>
      </c>
      <c r="H42" s="55"/>
      <c r="I42" s="55">
        <f>I14+I23+I32+I41</f>
        <v>1173</v>
      </c>
      <c r="J42" s="56">
        <f>C42+E42+G42+I42</f>
        <v>6353</v>
      </c>
    </row>
    <row r="43" spans="1:10" x14ac:dyDescent="0.2">
      <c r="A43" s="19"/>
      <c r="B43" s="64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57" t="s">
        <v>149</v>
      </c>
      <c r="B44" s="57"/>
      <c r="C44" s="57"/>
      <c r="D44" s="57"/>
      <c r="E44" s="57"/>
      <c r="F44" s="57"/>
    </row>
    <row r="45" spans="1:10" x14ac:dyDescent="0.2">
      <c r="A45" s="13">
        <v>43077</v>
      </c>
    </row>
    <row r="46" spans="1:10" x14ac:dyDescent="0.2">
      <c r="A46" s="23" t="s">
        <v>35</v>
      </c>
      <c r="B46" s="23"/>
      <c r="C46" s="23"/>
    </row>
    <row r="47" spans="1:10" x14ac:dyDescent="0.2">
      <c r="G47" s="24" t="s">
        <v>45</v>
      </c>
      <c r="H47" s="24"/>
      <c r="I47" s="24"/>
      <c r="J47" s="24"/>
    </row>
    <row r="48" spans="1:10" x14ac:dyDescent="0.2">
      <c r="G48" s="24" t="s">
        <v>46</v>
      </c>
      <c r="H48" s="24"/>
      <c r="I48" s="24"/>
      <c r="J48" s="24"/>
    </row>
    <row r="52" spans="1:1" x14ac:dyDescent="0.2">
      <c r="A52" s="15"/>
    </row>
  </sheetData>
  <mergeCells count="22">
    <mergeCell ref="A33:A41"/>
    <mergeCell ref="J33:J40"/>
    <mergeCell ref="A46:C46"/>
    <mergeCell ref="G47:J47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zoomScaleNormal="100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1.85546875" style="1" customWidth="1"/>
    <col min="4" max="4" width="9.8554687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25" t="s">
        <v>151</v>
      </c>
      <c r="B1" s="25"/>
      <c r="C1" s="25"/>
      <c r="D1" s="25"/>
      <c r="E1" s="25"/>
      <c r="F1" s="25"/>
    </row>
    <row r="2" spans="1:6" ht="12.75" thickBot="1" x14ac:dyDescent="0.25"/>
    <row r="3" spans="1:6" x14ac:dyDescent="0.2">
      <c r="A3" s="29"/>
      <c r="B3" s="32" t="s">
        <v>40</v>
      </c>
      <c r="C3" s="35" t="s">
        <v>36</v>
      </c>
      <c r="D3" s="35"/>
      <c r="E3" s="35"/>
      <c r="F3" s="36" t="s">
        <v>39</v>
      </c>
    </row>
    <row r="4" spans="1:6" ht="12" customHeight="1" x14ac:dyDescent="0.2">
      <c r="A4" s="30"/>
      <c r="B4" s="33"/>
      <c r="C4" s="20" t="s">
        <v>47</v>
      </c>
      <c r="D4" s="20" t="s">
        <v>37</v>
      </c>
      <c r="E4" s="20" t="s">
        <v>38</v>
      </c>
      <c r="F4" s="37"/>
    </row>
    <row r="5" spans="1:6" ht="30" customHeight="1" thickBot="1" x14ac:dyDescent="0.25">
      <c r="A5" s="31"/>
      <c r="B5" s="34"/>
      <c r="C5" s="21"/>
      <c r="D5" s="21"/>
      <c r="E5" s="21"/>
      <c r="F5" s="38"/>
    </row>
    <row r="6" spans="1:6" ht="12" customHeight="1" x14ac:dyDescent="0.2">
      <c r="A6" s="26" t="s">
        <v>41</v>
      </c>
      <c r="B6" s="2" t="s">
        <v>0</v>
      </c>
      <c r="C6" s="2">
        <f>14529+23</f>
        <v>14552</v>
      </c>
      <c r="D6" s="2">
        <v>3760</v>
      </c>
      <c r="E6" s="2">
        <v>384</v>
      </c>
      <c r="F6" s="3">
        <f>SUM(C6:E6)</f>
        <v>18696</v>
      </c>
    </row>
    <row r="7" spans="1:6" x14ac:dyDescent="0.2">
      <c r="A7" s="27"/>
      <c r="B7" s="4" t="s">
        <v>14</v>
      </c>
      <c r="C7" s="4">
        <f>14563+25</f>
        <v>14588</v>
      </c>
      <c r="D7" s="4">
        <f>5521+96</f>
        <v>5617</v>
      </c>
      <c r="E7" s="4">
        <v>15</v>
      </c>
      <c r="F7" s="5">
        <f>SUM(C7:E7)</f>
        <v>20220</v>
      </c>
    </row>
    <row r="8" spans="1:6" x14ac:dyDescent="0.2">
      <c r="A8" s="27"/>
      <c r="B8" s="4" t="s">
        <v>10</v>
      </c>
      <c r="C8" s="4">
        <f>17755+180</f>
        <v>17935</v>
      </c>
      <c r="D8" s="4">
        <f>14562+72</f>
        <v>14634</v>
      </c>
      <c r="E8" s="4">
        <v>45</v>
      </c>
      <c r="F8" s="5">
        <f>SUM(C8:E8)</f>
        <v>32614</v>
      </c>
    </row>
    <row r="9" spans="1:6" x14ac:dyDescent="0.2">
      <c r="A9" s="27"/>
      <c r="B9" s="4" t="s">
        <v>11</v>
      </c>
      <c r="C9" s="4">
        <f>9036+149</f>
        <v>9185</v>
      </c>
      <c r="D9" s="4">
        <f>3060+62</f>
        <v>3122</v>
      </c>
      <c r="E9" s="4">
        <v>32</v>
      </c>
      <c r="F9" s="5">
        <f>SUM(C9:E9)</f>
        <v>12339</v>
      </c>
    </row>
    <row r="10" spans="1:6" x14ac:dyDescent="0.2">
      <c r="A10" s="27"/>
      <c r="B10" s="4" t="s">
        <v>12</v>
      </c>
      <c r="C10" s="4">
        <f>5568+74</f>
        <v>5642</v>
      </c>
      <c r="D10" s="4">
        <f>1058+18</f>
        <v>1076</v>
      </c>
      <c r="E10" s="4">
        <v>16</v>
      </c>
      <c r="F10" s="5">
        <f>SUM(C10:E10)</f>
        <v>6734</v>
      </c>
    </row>
    <row r="11" spans="1:6" x14ac:dyDescent="0.2">
      <c r="A11" s="27"/>
      <c r="B11" s="4" t="s">
        <v>13</v>
      </c>
      <c r="C11" s="4">
        <f>4515+32</f>
        <v>4547</v>
      </c>
      <c r="D11" s="4">
        <f>340+3</f>
        <v>343</v>
      </c>
      <c r="E11" s="4">
        <v>9</v>
      </c>
      <c r="F11" s="5">
        <f>SUM(C11:E11)</f>
        <v>4899</v>
      </c>
    </row>
    <row r="12" spans="1:6" x14ac:dyDescent="0.2">
      <c r="A12" s="27"/>
      <c r="B12" s="4" t="s">
        <v>1</v>
      </c>
      <c r="C12" s="4">
        <f>3094+13</f>
        <v>3107</v>
      </c>
      <c r="D12" s="4">
        <f>54+9</f>
        <v>63</v>
      </c>
      <c r="E12" s="4">
        <v>3</v>
      </c>
      <c r="F12" s="5">
        <f>SUM(C12:E12)</f>
        <v>3173</v>
      </c>
    </row>
    <row r="13" spans="1:6" x14ac:dyDescent="0.2">
      <c r="A13" s="27"/>
      <c r="B13" s="4" t="s">
        <v>2</v>
      </c>
      <c r="C13" s="4">
        <f>3039+2</f>
        <v>3041</v>
      </c>
      <c r="D13" s="4">
        <f>8+3</f>
        <v>11</v>
      </c>
      <c r="E13" s="4">
        <v>3</v>
      </c>
      <c r="F13" s="5">
        <f>SUM(C13:E13)</f>
        <v>3055</v>
      </c>
    </row>
    <row r="14" spans="1:6" x14ac:dyDescent="0.2">
      <c r="A14" s="27"/>
      <c r="B14" s="6" t="s">
        <v>39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>SUM(C14:E14)</f>
        <v>101730</v>
      </c>
    </row>
    <row r="15" spans="1:6" ht="12" customHeight="1" x14ac:dyDescent="0.2">
      <c r="A15" s="27" t="s">
        <v>42</v>
      </c>
      <c r="B15" s="4" t="s">
        <v>4</v>
      </c>
      <c r="C15" s="4">
        <f>7126+69</f>
        <v>7195</v>
      </c>
      <c r="D15" s="4">
        <v>120</v>
      </c>
      <c r="E15" s="4">
        <v>210</v>
      </c>
      <c r="F15" s="5">
        <f>SUM(C15:E15)</f>
        <v>7525</v>
      </c>
    </row>
    <row r="16" spans="1:6" x14ac:dyDescent="0.2">
      <c r="A16" s="27"/>
      <c r="B16" s="4" t="s">
        <v>15</v>
      </c>
      <c r="C16" s="4">
        <f>4187+71</f>
        <v>4258</v>
      </c>
      <c r="D16" s="4">
        <f>120+1</f>
        <v>121</v>
      </c>
      <c r="E16" s="4">
        <v>10</v>
      </c>
      <c r="F16" s="5">
        <f>SUM(C16:E16)</f>
        <v>4389</v>
      </c>
    </row>
    <row r="17" spans="1:6" x14ac:dyDescent="0.2">
      <c r="A17" s="27"/>
      <c r="B17" s="4" t="s">
        <v>16</v>
      </c>
      <c r="C17" s="4">
        <f>7761+139</f>
        <v>7900</v>
      </c>
      <c r="D17" s="4">
        <f>378+8</f>
        <v>386</v>
      </c>
      <c r="E17" s="4">
        <v>41</v>
      </c>
      <c r="F17" s="5">
        <f>SUM(C17:E17)</f>
        <v>8327</v>
      </c>
    </row>
    <row r="18" spans="1:6" x14ac:dyDescent="0.2">
      <c r="A18" s="27"/>
      <c r="B18" s="4" t="s">
        <v>17</v>
      </c>
      <c r="C18" s="4">
        <f>4458+81</f>
        <v>4539</v>
      </c>
      <c r="D18" s="4">
        <f>142+5</f>
        <v>147</v>
      </c>
      <c r="E18" s="4">
        <v>23</v>
      </c>
      <c r="F18" s="5">
        <f>SUM(C18:E18)</f>
        <v>4709</v>
      </c>
    </row>
    <row r="19" spans="1:6" x14ac:dyDescent="0.2">
      <c r="A19" s="27"/>
      <c r="B19" s="4" t="s">
        <v>18</v>
      </c>
      <c r="C19" s="4">
        <f>3101+58</f>
        <v>3159</v>
      </c>
      <c r="D19" s="4">
        <f>63+4</f>
        <v>67</v>
      </c>
      <c r="E19" s="4">
        <v>15</v>
      </c>
      <c r="F19" s="5">
        <f>SUM(C19:E19)</f>
        <v>3241</v>
      </c>
    </row>
    <row r="20" spans="1:6" x14ac:dyDescent="0.2">
      <c r="A20" s="27"/>
      <c r="B20" s="4" t="s">
        <v>19</v>
      </c>
      <c r="C20" s="4">
        <f>2020+20</f>
        <v>2040</v>
      </c>
      <c r="D20" s="4">
        <f>15+2</f>
        <v>17</v>
      </c>
      <c r="E20" s="4">
        <v>3</v>
      </c>
      <c r="F20" s="5">
        <f>SUM(C20:E20)</f>
        <v>2060</v>
      </c>
    </row>
    <row r="21" spans="1:6" x14ac:dyDescent="0.2">
      <c r="A21" s="27"/>
      <c r="B21" s="4" t="s">
        <v>20</v>
      </c>
      <c r="C21" s="4">
        <f>1295+1</f>
        <v>1296</v>
      </c>
      <c r="D21" s="4">
        <f>1+1</f>
        <v>2</v>
      </c>
      <c r="E21" s="4">
        <v>1</v>
      </c>
      <c r="F21" s="5">
        <f>SUM(C21:E21)</f>
        <v>1299</v>
      </c>
    </row>
    <row r="22" spans="1:6" x14ac:dyDescent="0.2">
      <c r="A22" s="27"/>
      <c r="B22" s="4" t="s">
        <v>5</v>
      </c>
      <c r="C22" s="4">
        <v>228</v>
      </c>
      <c r="D22" s="4">
        <v>0</v>
      </c>
      <c r="E22" s="4">
        <v>1</v>
      </c>
      <c r="F22" s="5">
        <f>SUM(C22:E22)</f>
        <v>229</v>
      </c>
    </row>
    <row r="23" spans="1:6" x14ac:dyDescent="0.2">
      <c r="A23" s="27"/>
      <c r="B23" s="6" t="s">
        <v>39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>SUM(C23:E23)</f>
        <v>31779</v>
      </c>
    </row>
    <row r="24" spans="1:6" ht="12" customHeight="1" x14ac:dyDescent="0.2">
      <c r="A24" s="27" t="s">
        <v>43</v>
      </c>
      <c r="B24" s="4" t="s">
        <v>6</v>
      </c>
      <c r="C24" s="4">
        <v>144</v>
      </c>
      <c r="D24" s="4">
        <v>46</v>
      </c>
      <c r="E24" s="4">
        <v>62</v>
      </c>
      <c r="F24" s="5">
        <f>SUM(C24:E24)</f>
        <v>252</v>
      </c>
    </row>
    <row r="25" spans="1:6" x14ac:dyDescent="0.2">
      <c r="A25" s="27"/>
      <c r="B25" s="4" t="s">
        <v>21</v>
      </c>
      <c r="C25" s="4">
        <v>76</v>
      </c>
      <c r="D25" s="4">
        <v>34</v>
      </c>
      <c r="E25" s="4">
        <v>9</v>
      </c>
      <c r="F25" s="5">
        <f>SUM(C25:E25)</f>
        <v>119</v>
      </c>
    </row>
    <row r="26" spans="1:6" x14ac:dyDescent="0.2">
      <c r="A26" s="27"/>
      <c r="B26" s="4" t="s">
        <v>22</v>
      </c>
      <c r="C26" s="4">
        <f>292+5</f>
        <v>297</v>
      </c>
      <c r="D26" s="4">
        <f>104+2</f>
        <v>106</v>
      </c>
      <c r="E26" s="4">
        <v>16</v>
      </c>
      <c r="F26" s="5">
        <f>SUM(C26:E26)</f>
        <v>419</v>
      </c>
    </row>
    <row r="27" spans="1:6" x14ac:dyDescent="0.2">
      <c r="A27" s="27"/>
      <c r="B27" s="4" t="s">
        <v>23</v>
      </c>
      <c r="C27" s="4">
        <f>160+2</f>
        <v>162</v>
      </c>
      <c r="D27" s="4">
        <f>59+4</f>
        <v>63</v>
      </c>
      <c r="E27" s="4">
        <v>7</v>
      </c>
      <c r="F27" s="5">
        <f>SUM(C27:E27)</f>
        <v>232</v>
      </c>
    </row>
    <row r="28" spans="1:6" x14ac:dyDescent="0.2">
      <c r="A28" s="27"/>
      <c r="B28" s="4" t="s">
        <v>24</v>
      </c>
      <c r="C28" s="4">
        <v>124</v>
      </c>
      <c r="D28" s="4">
        <f>30+2</f>
        <v>32</v>
      </c>
      <c r="E28" s="4">
        <v>0</v>
      </c>
      <c r="F28" s="5">
        <f>SUM(C28:E28)</f>
        <v>156</v>
      </c>
    </row>
    <row r="29" spans="1:6" x14ac:dyDescent="0.2">
      <c r="A29" s="27"/>
      <c r="B29" s="4" t="s">
        <v>25</v>
      </c>
      <c r="C29" s="4">
        <f>100+1</f>
        <v>101</v>
      </c>
      <c r="D29" s="4">
        <f>12+1</f>
        <v>13</v>
      </c>
      <c r="E29" s="4">
        <v>0</v>
      </c>
      <c r="F29" s="5">
        <f>SUM(C29:E29)</f>
        <v>114</v>
      </c>
    </row>
    <row r="30" spans="1:6" x14ac:dyDescent="0.2">
      <c r="A30" s="27"/>
      <c r="B30" s="4" t="s">
        <v>26</v>
      </c>
      <c r="C30" s="4">
        <v>49</v>
      </c>
      <c r="D30" s="4">
        <v>0</v>
      </c>
      <c r="E30" s="4">
        <v>0</v>
      </c>
      <c r="F30" s="5">
        <f>SUM(C30:E30)</f>
        <v>49</v>
      </c>
    </row>
    <row r="31" spans="1:6" x14ac:dyDescent="0.2">
      <c r="A31" s="27"/>
      <c r="B31" s="4" t="s">
        <v>7</v>
      </c>
      <c r="C31" s="4">
        <v>1</v>
      </c>
      <c r="D31" s="4">
        <v>0</v>
      </c>
      <c r="E31" s="4">
        <v>1</v>
      </c>
      <c r="F31" s="5">
        <f>SUM(C31:E31)</f>
        <v>2</v>
      </c>
    </row>
    <row r="32" spans="1:6" x14ac:dyDescent="0.2">
      <c r="A32" s="27"/>
      <c r="B32" s="6" t="s">
        <v>39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>SUM(C32:E32)</f>
        <v>1343</v>
      </c>
    </row>
    <row r="33" spans="1:6" ht="12" customHeight="1" x14ac:dyDescent="0.2">
      <c r="A33" s="27" t="s">
        <v>44</v>
      </c>
      <c r="B33" s="4" t="s">
        <v>8</v>
      </c>
      <c r="C33" s="4">
        <v>32</v>
      </c>
      <c r="D33" s="4">
        <v>20</v>
      </c>
      <c r="E33" s="4">
        <v>49</v>
      </c>
      <c r="F33" s="5">
        <f>SUM(C33:E33)</f>
        <v>101</v>
      </c>
    </row>
    <row r="34" spans="1:6" x14ac:dyDescent="0.2">
      <c r="A34" s="27"/>
      <c r="B34" s="4" t="s">
        <v>27</v>
      </c>
      <c r="C34" s="4">
        <v>13</v>
      </c>
      <c r="D34" s="4">
        <v>1</v>
      </c>
      <c r="E34" s="4">
        <v>3</v>
      </c>
      <c r="F34" s="5">
        <f>SUM(C34:E34)</f>
        <v>17</v>
      </c>
    </row>
    <row r="35" spans="1:6" x14ac:dyDescent="0.2">
      <c r="A35" s="27"/>
      <c r="B35" s="4" t="s">
        <v>28</v>
      </c>
      <c r="C35" s="4">
        <v>50</v>
      </c>
      <c r="D35" s="4">
        <f>39+1</f>
        <v>40</v>
      </c>
      <c r="E35" s="4">
        <v>15</v>
      </c>
      <c r="F35" s="5">
        <f>SUM(C35:E35)</f>
        <v>105</v>
      </c>
    </row>
    <row r="36" spans="1:6" x14ac:dyDescent="0.2">
      <c r="A36" s="27"/>
      <c r="B36" s="4" t="s">
        <v>29</v>
      </c>
      <c r="C36" s="4">
        <v>31</v>
      </c>
      <c r="D36" s="4">
        <v>27</v>
      </c>
      <c r="E36" s="4">
        <v>5</v>
      </c>
      <c r="F36" s="5">
        <f>SUM(C36:E36)</f>
        <v>63</v>
      </c>
    </row>
    <row r="37" spans="1:6" x14ac:dyDescent="0.2">
      <c r="A37" s="27"/>
      <c r="B37" s="4" t="s">
        <v>30</v>
      </c>
      <c r="C37" s="4">
        <f>27+1</f>
        <v>28</v>
      </c>
      <c r="D37" s="4">
        <f>7+2</f>
        <v>9</v>
      </c>
      <c r="E37" s="4">
        <v>0</v>
      </c>
      <c r="F37" s="5">
        <f>SUM(C37:E37)</f>
        <v>37</v>
      </c>
    </row>
    <row r="38" spans="1:6" x14ac:dyDescent="0.2">
      <c r="A38" s="27"/>
      <c r="B38" s="4" t="s">
        <v>31</v>
      </c>
      <c r="C38" s="4">
        <v>22</v>
      </c>
      <c r="D38" s="4">
        <f>1+1</f>
        <v>2</v>
      </c>
      <c r="E38" s="4">
        <v>0</v>
      </c>
      <c r="F38" s="5">
        <f>SUM(C38:E38)</f>
        <v>24</v>
      </c>
    </row>
    <row r="39" spans="1:6" x14ac:dyDescent="0.2">
      <c r="A39" s="27"/>
      <c r="B39" s="4" t="s">
        <v>32</v>
      </c>
      <c r="C39" s="4">
        <v>3</v>
      </c>
      <c r="D39" s="4">
        <v>0</v>
      </c>
      <c r="E39" s="4">
        <v>0</v>
      </c>
      <c r="F39" s="5">
        <f>SUM(C39:E39)</f>
        <v>3</v>
      </c>
    </row>
    <row r="40" spans="1:6" x14ac:dyDescent="0.2">
      <c r="A40" s="27"/>
      <c r="B40" s="4" t="s">
        <v>9</v>
      </c>
      <c r="C40" s="4">
        <v>0</v>
      </c>
      <c r="D40" s="4">
        <v>0</v>
      </c>
      <c r="E40" s="4">
        <v>0</v>
      </c>
      <c r="F40" s="5">
        <f>SUM(C40:E40)</f>
        <v>0</v>
      </c>
    </row>
    <row r="41" spans="1:6" ht="12.75" thickBot="1" x14ac:dyDescent="0.25">
      <c r="A41" s="28"/>
      <c r="B41" s="8" t="s">
        <v>39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>SUM(C41:E41)</f>
        <v>350</v>
      </c>
    </row>
    <row r="42" spans="1:6" ht="12.75" thickBot="1" x14ac:dyDescent="0.25">
      <c r="A42" s="10" t="s">
        <v>39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>SUM(C42:E42)</f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22" t="s">
        <v>155</v>
      </c>
      <c r="B45" s="22"/>
      <c r="C45" s="22"/>
      <c r="D45" s="22"/>
      <c r="E45" s="22"/>
      <c r="F45" s="22"/>
    </row>
    <row r="46" spans="1:6" x14ac:dyDescent="0.2">
      <c r="A46" s="13">
        <v>43077</v>
      </c>
    </row>
    <row r="47" spans="1:6" x14ac:dyDescent="0.2">
      <c r="A47" s="23" t="s">
        <v>34</v>
      </c>
      <c r="B47" s="23"/>
      <c r="C47" s="23"/>
    </row>
    <row r="49" spans="1:7" x14ac:dyDescent="0.2">
      <c r="D49" s="24" t="s">
        <v>45</v>
      </c>
      <c r="E49" s="24"/>
      <c r="F49" s="24"/>
      <c r="G49" s="14"/>
    </row>
    <row r="50" spans="1:7" x14ac:dyDescent="0.2">
      <c r="D50" s="24" t="s">
        <v>46</v>
      </c>
      <c r="E50" s="24"/>
      <c r="F50" s="24"/>
      <c r="G50" s="14"/>
    </row>
    <row r="54" spans="1:7" x14ac:dyDescent="0.2">
      <c r="A54" s="15"/>
    </row>
  </sheetData>
  <mergeCells count="16"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  <mergeCell ref="A45:F45"/>
    <mergeCell ref="A47:C47"/>
    <mergeCell ref="D49:F49"/>
    <mergeCell ref="D50:F50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" zoomScaleNormal="100" workbookViewId="0">
      <selection activeCell="A2" sqref="A2"/>
    </sheetView>
  </sheetViews>
  <sheetFormatPr defaultRowHeight="12" x14ac:dyDescent="0.2"/>
  <cols>
    <col min="1" max="1" width="11.42578125" style="1" customWidth="1"/>
    <col min="2" max="2" width="14.7109375" style="1" customWidth="1"/>
    <col min="3" max="3" width="12.5703125" style="1" customWidth="1"/>
    <col min="4" max="4" width="14.42578125" style="1" customWidth="1"/>
    <col min="5" max="5" width="12.5703125" style="1" customWidth="1"/>
    <col min="6" max="6" width="14.2851562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39" t="s">
        <v>146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2.75" thickBot="1" x14ac:dyDescent="0.25"/>
    <row r="3" spans="1:10" ht="12" customHeight="1" x14ac:dyDescent="0.2">
      <c r="A3" s="29"/>
      <c r="B3" s="41" t="s">
        <v>49</v>
      </c>
      <c r="C3" s="41" t="s">
        <v>50</v>
      </c>
      <c r="D3" s="41" t="s">
        <v>51</v>
      </c>
      <c r="E3" s="41" t="s">
        <v>50</v>
      </c>
      <c r="F3" s="41" t="s">
        <v>52</v>
      </c>
      <c r="G3" s="41" t="s">
        <v>50</v>
      </c>
      <c r="H3" s="41" t="s">
        <v>53</v>
      </c>
      <c r="I3" s="41" t="s">
        <v>50</v>
      </c>
      <c r="J3" s="58" t="s">
        <v>39</v>
      </c>
    </row>
    <row r="4" spans="1:10" x14ac:dyDescent="0.2">
      <c r="A4" s="30"/>
      <c r="B4" s="43"/>
      <c r="C4" s="43"/>
      <c r="D4" s="43"/>
      <c r="E4" s="43"/>
      <c r="F4" s="43"/>
      <c r="G4" s="43"/>
      <c r="H4" s="43"/>
      <c r="I4" s="43"/>
      <c r="J4" s="59"/>
    </row>
    <row r="5" spans="1:10" ht="12.75" thickBot="1" x14ac:dyDescent="0.25">
      <c r="A5" s="31"/>
      <c r="B5" s="45"/>
      <c r="C5" s="45"/>
      <c r="D5" s="45"/>
      <c r="E5" s="45"/>
      <c r="F5" s="45"/>
      <c r="G5" s="45"/>
      <c r="H5" s="45"/>
      <c r="I5" s="45"/>
      <c r="J5" s="60"/>
    </row>
    <row r="6" spans="1:10" ht="12" customHeight="1" x14ac:dyDescent="0.2">
      <c r="A6" s="26" t="s">
        <v>41</v>
      </c>
      <c r="B6" s="16" t="s">
        <v>54</v>
      </c>
      <c r="C6" s="16">
        <v>13</v>
      </c>
      <c r="D6" s="16" t="s">
        <v>55</v>
      </c>
      <c r="E6" s="16">
        <v>337</v>
      </c>
      <c r="F6" s="16" t="s">
        <v>56</v>
      </c>
      <c r="G6" s="16">
        <v>78</v>
      </c>
      <c r="H6" s="16" t="s">
        <v>0</v>
      </c>
      <c r="I6" s="16">
        <v>98</v>
      </c>
      <c r="J6" s="61"/>
    </row>
    <row r="7" spans="1:10" x14ac:dyDescent="0.2">
      <c r="A7" s="27"/>
      <c r="B7" s="4" t="s">
        <v>57</v>
      </c>
      <c r="C7" s="4">
        <v>5</v>
      </c>
      <c r="D7" s="4" t="s">
        <v>58</v>
      </c>
      <c r="E7" s="4">
        <v>367</v>
      </c>
      <c r="F7" s="4" t="s">
        <v>59</v>
      </c>
      <c r="G7" s="4">
        <v>76</v>
      </c>
      <c r="H7" s="4" t="s">
        <v>14</v>
      </c>
      <c r="I7" s="4">
        <v>116</v>
      </c>
      <c r="J7" s="50"/>
    </row>
    <row r="8" spans="1:10" x14ac:dyDescent="0.2">
      <c r="A8" s="27"/>
      <c r="B8" s="4" t="s">
        <v>60</v>
      </c>
      <c r="C8" s="4">
        <v>16</v>
      </c>
      <c r="D8" s="4" t="s">
        <v>61</v>
      </c>
      <c r="E8" s="4">
        <v>543</v>
      </c>
      <c r="F8" s="4" t="s">
        <v>62</v>
      </c>
      <c r="G8" s="4">
        <v>131</v>
      </c>
      <c r="H8" s="4" t="s">
        <v>10</v>
      </c>
      <c r="I8" s="4">
        <v>171</v>
      </c>
      <c r="J8" s="50"/>
    </row>
    <row r="9" spans="1:10" x14ac:dyDescent="0.2">
      <c r="A9" s="27"/>
      <c r="B9" s="4" t="s">
        <v>63</v>
      </c>
      <c r="C9" s="4">
        <v>8</v>
      </c>
      <c r="D9" s="4" t="s">
        <v>64</v>
      </c>
      <c r="E9" s="4">
        <v>228</v>
      </c>
      <c r="F9" s="4" t="s">
        <v>65</v>
      </c>
      <c r="G9" s="4">
        <v>63</v>
      </c>
      <c r="H9" s="4" t="s">
        <v>11</v>
      </c>
      <c r="I9" s="4">
        <v>71</v>
      </c>
      <c r="J9" s="50"/>
    </row>
    <row r="10" spans="1:10" x14ac:dyDescent="0.2">
      <c r="A10" s="27"/>
      <c r="B10" s="4" t="s">
        <v>66</v>
      </c>
      <c r="C10" s="4">
        <v>9</v>
      </c>
      <c r="D10" s="4" t="s">
        <v>67</v>
      </c>
      <c r="E10" s="4">
        <v>129</v>
      </c>
      <c r="F10" s="4" t="s">
        <v>68</v>
      </c>
      <c r="G10" s="4">
        <v>27</v>
      </c>
      <c r="H10" s="4" t="s">
        <v>12</v>
      </c>
      <c r="I10" s="4">
        <v>34</v>
      </c>
      <c r="J10" s="50"/>
    </row>
    <row r="11" spans="1:10" x14ac:dyDescent="0.2">
      <c r="A11" s="27"/>
      <c r="B11" s="4" t="s">
        <v>69</v>
      </c>
      <c r="C11" s="4">
        <v>4</v>
      </c>
      <c r="D11" s="4" t="s">
        <v>70</v>
      </c>
      <c r="E11" s="4">
        <v>73</v>
      </c>
      <c r="F11" s="4" t="s">
        <v>71</v>
      </c>
      <c r="G11" s="4">
        <v>10</v>
      </c>
      <c r="H11" s="4" t="s">
        <v>13</v>
      </c>
      <c r="I11" s="4">
        <v>17</v>
      </c>
      <c r="J11" s="50"/>
    </row>
    <row r="12" spans="1:10" x14ac:dyDescent="0.2">
      <c r="A12" s="27"/>
      <c r="B12" s="4" t="s">
        <v>72</v>
      </c>
      <c r="C12" s="4">
        <v>2</v>
      </c>
      <c r="D12" s="4" t="s">
        <v>73</v>
      </c>
      <c r="E12" s="4">
        <v>52</v>
      </c>
      <c r="F12" s="4" t="s">
        <v>74</v>
      </c>
      <c r="G12" s="4">
        <v>5</v>
      </c>
      <c r="H12" s="4" t="s">
        <v>1</v>
      </c>
      <c r="I12" s="4">
        <v>13</v>
      </c>
      <c r="J12" s="50"/>
    </row>
    <row r="13" spans="1:10" x14ac:dyDescent="0.2">
      <c r="A13" s="27"/>
      <c r="B13" s="4" t="s">
        <v>75</v>
      </c>
      <c r="C13" s="4">
        <v>3</v>
      </c>
      <c r="D13" s="4" t="s">
        <v>76</v>
      </c>
      <c r="E13" s="4">
        <v>69</v>
      </c>
      <c r="F13" s="4" t="s">
        <v>77</v>
      </c>
      <c r="G13" s="4">
        <v>26</v>
      </c>
      <c r="H13" s="4" t="s">
        <v>2</v>
      </c>
      <c r="I13" s="4">
        <v>24</v>
      </c>
      <c r="J13" s="50"/>
    </row>
    <row r="14" spans="1:10" ht="12.75" thickBot="1" x14ac:dyDescent="0.25">
      <c r="A14" s="27"/>
      <c r="B14" s="6" t="s">
        <v>39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ht="12" customHeight="1" x14ac:dyDescent="0.2">
      <c r="A15" s="26" t="s">
        <v>42</v>
      </c>
      <c r="B15" s="4" t="s">
        <v>78</v>
      </c>
      <c r="C15" s="4">
        <v>1</v>
      </c>
      <c r="D15" s="4" t="s">
        <v>0</v>
      </c>
      <c r="E15" s="4">
        <v>203</v>
      </c>
      <c r="F15" s="4" t="s">
        <v>79</v>
      </c>
      <c r="G15" s="4">
        <v>47</v>
      </c>
      <c r="H15" s="4" t="s">
        <v>4</v>
      </c>
      <c r="I15" s="4">
        <v>39</v>
      </c>
      <c r="J15" s="50"/>
    </row>
    <row r="16" spans="1:10" x14ac:dyDescent="0.2">
      <c r="A16" s="27"/>
      <c r="B16" s="4" t="s">
        <v>80</v>
      </c>
      <c r="C16" s="4">
        <v>1</v>
      </c>
      <c r="D16" s="4" t="s">
        <v>81</v>
      </c>
      <c r="E16" s="4">
        <v>148</v>
      </c>
      <c r="F16" s="4" t="s">
        <v>82</v>
      </c>
      <c r="G16" s="4">
        <v>34</v>
      </c>
      <c r="H16" s="4" t="s">
        <v>15</v>
      </c>
      <c r="I16" s="4">
        <v>36</v>
      </c>
      <c r="J16" s="50"/>
    </row>
    <row r="17" spans="1:10" x14ac:dyDescent="0.2">
      <c r="A17" s="27"/>
      <c r="B17" s="4" t="s">
        <v>83</v>
      </c>
      <c r="C17" s="4">
        <v>28</v>
      </c>
      <c r="D17" s="4" t="s">
        <v>84</v>
      </c>
      <c r="E17" s="4">
        <v>497</v>
      </c>
      <c r="F17" s="4" t="s">
        <v>85</v>
      </c>
      <c r="G17" s="4">
        <v>97</v>
      </c>
      <c r="H17" s="4" t="s">
        <v>16</v>
      </c>
      <c r="I17" s="4">
        <v>93</v>
      </c>
      <c r="J17" s="50"/>
    </row>
    <row r="18" spans="1:10" x14ac:dyDescent="0.2">
      <c r="A18" s="27"/>
      <c r="B18" s="4" t="s">
        <v>86</v>
      </c>
      <c r="C18" s="4">
        <v>7</v>
      </c>
      <c r="D18" s="4" t="s">
        <v>87</v>
      </c>
      <c r="E18" s="4">
        <v>292</v>
      </c>
      <c r="F18" s="4" t="s">
        <v>88</v>
      </c>
      <c r="G18" s="4">
        <v>47</v>
      </c>
      <c r="H18" s="4" t="s">
        <v>17</v>
      </c>
      <c r="I18" s="4">
        <v>62</v>
      </c>
      <c r="J18" s="50"/>
    </row>
    <row r="19" spans="1:10" x14ac:dyDescent="0.2">
      <c r="A19" s="27"/>
      <c r="B19" s="4" t="s">
        <v>89</v>
      </c>
      <c r="C19" s="4">
        <v>5</v>
      </c>
      <c r="D19" s="4" t="s">
        <v>90</v>
      </c>
      <c r="E19" s="4">
        <v>132</v>
      </c>
      <c r="F19" s="4" t="s">
        <v>91</v>
      </c>
      <c r="G19" s="4">
        <v>28</v>
      </c>
      <c r="H19" s="4" t="s">
        <v>18</v>
      </c>
      <c r="I19" s="4">
        <v>32</v>
      </c>
      <c r="J19" s="50"/>
    </row>
    <row r="20" spans="1:10" x14ac:dyDescent="0.2">
      <c r="A20" s="27"/>
      <c r="B20" s="4" t="s">
        <v>92</v>
      </c>
      <c r="C20" s="4">
        <v>2</v>
      </c>
      <c r="D20" s="4" t="s">
        <v>93</v>
      </c>
      <c r="E20" s="4">
        <v>69</v>
      </c>
      <c r="F20" s="4" t="s">
        <v>94</v>
      </c>
      <c r="G20" s="4">
        <v>7</v>
      </c>
      <c r="H20" s="4" t="s">
        <v>19</v>
      </c>
      <c r="I20" s="4">
        <v>13</v>
      </c>
      <c r="J20" s="50"/>
    </row>
    <row r="21" spans="1:10" x14ac:dyDescent="0.2">
      <c r="A21" s="27"/>
      <c r="B21" s="4" t="s">
        <v>95</v>
      </c>
      <c r="C21" s="4">
        <v>4</v>
      </c>
      <c r="D21" s="4" t="s">
        <v>96</v>
      </c>
      <c r="E21" s="4">
        <v>35</v>
      </c>
      <c r="F21" s="4" t="s">
        <v>97</v>
      </c>
      <c r="G21" s="4">
        <v>10</v>
      </c>
      <c r="H21" s="4" t="s">
        <v>20</v>
      </c>
      <c r="I21" s="4">
        <v>7</v>
      </c>
      <c r="J21" s="50"/>
    </row>
    <row r="22" spans="1:10" x14ac:dyDescent="0.2">
      <c r="A22" s="27"/>
      <c r="B22" s="4" t="s">
        <v>98</v>
      </c>
      <c r="C22" s="4">
        <v>1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9</v>
      </c>
      <c r="J22" s="50"/>
    </row>
    <row r="23" spans="1:10" ht="12.75" thickBot="1" x14ac:dyDescent="0.25">
      <c r="A23" s="27"/>
      <c r="B23" s="6" t="s">
        <v>39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ht="12" customHeight="1" x14ac:dyDescent="0.2">
      <c r="A24" s="26" t="s">
        <v>43</v>
      </c>
      <c r="B24" s="4" t="s">
        <v>101</v>
      </c>
      <c r="C24" s="4">
        <v>0</v>
      </c>
      <c r="D24" s="4" t="s">
        <v>102</v>
      </c>
      <c r="E24" s="4">
        <v>77</v>
      </c>
      <c r="F24" s="4" t="s">
        <v>103</v>
      </c>
      <c r="G24" s="4">
        <v>18</v>
      </c>
      <c r="H24" s="4" t="s">
        <v>6</v>
      </c>
      <c r="I24" s="4">
        <v>15</v>
      </c>
      <c r="J24" s="50"/>
    </row>
    <row r="25" spans="1:10" x14ac:dyDescent="0.2">
      <c r="A25" s="27"/>
      <c r="B25" s="4" t="s">
        <v>104</v>
      </c>
      <c r="C25" s="4">
        <v>0</v>
      </c>
      <c r="D25" s="4" t="s">
        <v>105</v>
      </c>
      <c r="E25" s="4">
        <v>51</v>
      </c>
      <c r="F25" s="4" t="s">
        <v>106</v>
      </c>
      <c r="G25" s="4">
        <v>12</v>
      </c>
      <c r="H25" s="4" t="s">
        <v>21</v>
      </c>
      <c r="I25" s="4">
        <v>16</v>
      </c>
      <c r="J25" s="50"/>
    </row>
    <row r="26" spans="1:10" x14ac:dyDescent="0.2">
      <c r="A26" s="27"/>
      <c r="B26" s="4" t="s">
        <v>107</v>
      </c>
      <c r="C26" s="4">
        <v>0</v>
      </c>
      <c r="D26" s="4" t="s">
        <v>108</v>
      </c>
      <c r="E26" s="4">
        <v>182</v>
      </c>
      <c r="F26" s="4" t="s">
        <v>109</v>
      </c>
      <c r="G26" s="4">
        <v>35</v>
      </c>
      <c r="H26" s="4" t="s">
        <v>22</v>
      </c>
      <c r="I26" s="4">
        <v>50</v>
      </c>
      <c r="J26" s="50"/>
    </row>
    <row r="27" spans="1:10" x14ac:dyDescent="0.2">
      <c r="A27" s="27"/>
      <c r="B27" s="4" t="s">
        <v>110</v>
      </c>
      <c r="C27" s="4">
        <v>2</v>
      </c>
      <c r="D27" s="4" t="s">
        <v>111</v>
      </c>
      <c r="E27" s="4">
        <v>112</v>
      </c>
      <c r="F27" s="4" t="s">
        <v>112</v>
      </c>
      <c r="G27" s="4">
        <v>16</v>
      </c>
      <c r="H27" s="4" t="s">
        <v>23</v>
      </c>
      <c r="I27" s="4">
        <v>20</v>
      </c>
      <c r="J27" s="50"/>
    </row>
    <row r="28" spans="1:10" x14ac:dyDescent="0.2">
      <c r="A28" s="27"/>
      <c r="B28" s="4" t="s">
        <v>113</v>
      </c>
      <c r="C28" s="4">
        <v>0</v>
      </c>
      <c r="D28" s="4" t="s">
        <v>114</v>
      </c>
      <c r="E28" s="4">
        <v>47</v>
      </c>
      <c r="F28" s="4" t="s">
        <v>115</v>
      </c>
      <c r="G28" s="4">
        <v>11</v>
      </c>
      <c r="H28" s="4" t="s">
        <v>24</v>
      </c>
      <c r="I28" s="4">
        <v>15</v>
      </c>
      <c r="J28" s="50"/>
    </row>
    <row r="29" spans="1:10" x14ac:dyDescent="0.2">
      <c r="A29" s="27"/>
      <c r="B29" s="4" t="s">
        <v>116</v>
      </c>
      <c r="C29" s="4">
        <v>0</v>
      </c>
      <c r="D29" s="4" t="s">
        <v>117</v>
      </c>
      <c r="E29" s="4">
        <v>18</v>
      </c>
      <c r="F29" s="4" t="s">
        <v>118</v>
      </c>
      <c r="G29" s="4">
        <v>1</v>
      </c>
      <c r="H29" s="4" t="s">
        <v>25</v>
      </c>
      <c r="I29" s="4">
        <v>1</v>
      </c>
      <c r="J29" s="50"/>
    </row>
    <row r="30" spans="1:10" x14ac:dyDescent="0.2">
      <c r="A30" s="27"/>
      <c r="B30" s="4" t="s">
        <v>119</v>
      </c>
      <c r="C30" s="4">
        <v>0</v>
      </c>
      <c r="D30" s="4" t="s">
        <v>120</v>
      </c>
      <c r="E30" s="4">
        <v>11</v>
      </c>
      <c r="F30" s="4" t="s">
        <v>121</v>
      </c>
      <c r="G30" s="4">
        <v>1</v>
      </c>
      <c r="H30" s="4" t="s">
        <v>26</v>
      </c>
      <c r="I30" s="4">
        <v>2</v>
      </c>
      <c r="J30" s="50"/>
    </row>
    <row r="31" spans="1:10" x14ac:dyDescent="0.2">
      <c r="A31" s="27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0"/>
    </row>
    <row r="32" spans="1:10" ht="12.75" thickBot="1" x14ac:dyDescent="0.25">
      <c r="A32" s="27"/>
      <c r="B32" s="6" t="s">
        <v>39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ht="12" customHeight="1" x14ac:dyDescent="0.2">
      <c r="A33" s="26" t="s">
        <v>44</v>
      </c>
      <c r="B33" s="4" t="s">
        <v>0</v>
      </c>
      <c r="C33" s="4">
        <v>0</v>
      </c>
      <c r="D33" s="4" t="s">
        <v>125</v>
      </c>
      <c r="E33" s="4">
        <v>38</v>
      </c>
      <c r="F33" s="4" t="s">
        <v>126</v>
      </c>
      <c r="G33" s="4">
        <v>2</v>
      </c>
      <c r="H33" s="4" t="s">
        <v>8</v>
      </c>
      <c r="I33" s="4">
        <v>9</v>
      </c>
      <c r="J33" s="50"/>
    </row>
    <row r="34" spans="1:10" x14ac:dyDescent="0.2">
      <c r="A34" s="27"/>
      <c r="B34" s="4" t="s">
        <v>14</v>
      </c>
      <c r="C34" s="4">
        <v>0</v>
      </c>
      <c r="D34" s="4" t="s">
        <v>127</v>
      </c>
      <c r="E34" s="4">
        <v>22</v>
      </c>
      <c r="F34" s="4" t="s">
        <v>128</v>
      </c>
      <c r="G34" s="4">
        <v>5</v>
      </c>
      <c r="H34" s="4" t="s">
        <v>27</v>
      </c>
      <c r="I34" s="4">
        <v>3</v>
      </c>
      <c r="J34" s="50"/>
    </row>
    <row r="35" spans="1:10" x14ac:dyDescent="0.2">
      <c r="A35" s="27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18</v>
      </c>
      <c r="H35" s="4" t="s">
        <v>28</v>
      </c>
      <c r="I35" s="4">
        <v>19</v>
      </c>
      <c r="J35" s="50"/>
    </row>
    <row r="36" spans="1:10" x14ac:dyDescent="0.2">
      <c r="A36" s="27"/>
      <c r="B36" s="4" t="s">
        <v>11</v>
      </c>
      <c r="C36" s="4">
        <v>0</v>
      </c>
      <c r="D36" s="4" t="s">
        <v>131</v>
      </c>
      <c r="E36" s="4">
        <v>57</v>
      </c>
      <c r="F36" s="4" t="s">
        <v>132</v>
      </c>
      <c r="G36" s="4">
        <v>10</v>
      </c>
      <c r="H36" s="4" t="s">
        <v>29</v>
      </c>
      <c r="I36" s="4">
        <v>11</v>
      </c>
      <c r="J36" s="50"/>
    </row>
    <row r="37" spans="1:10" x14ac:dyDescent="0.2">
      <c r="A37" s="27"/>
      <c r="B37" s="4" t="s">
        <v>12</v>
      </c>
      <c r="C37" s="4">
        <v>1</v>
      </c>
      <c r="D37" s="4" t="s">
        <v>133</v>
      </c>
      <c r="E37" s="4">
        <v>22</v>
      </c>
      <c r="F37" s="4" t="s">
        <v>134</v>
      </c>
      <c r="G37" s="4">
        <v>3</v>
      </c>
      <c r="H37" s="4" t="s">
        <v>30</v>
      </c>
      <c r="I37" s="4">
        <v>9</v>
      </c>
      <c r="J37" s="50"/>
    </row>
    <row r="38" spans="1:10" x14ac:dyDescent="0.2">
      <c r="A38" s="27"/>
      <c r="B38" s="4" t="s">
        <v>135</v>
      </c>
      <c r="C38" s="4">
        <v>0</v>
      </c>
      <c r="D38" s="4" t="s">
        <v>136</v>
      </c>
      <c r="E38" s="4">
        <v>6</v>
      </c>
      <c r="F38" s="4" t="s">
        <v>137</v>
      </c>
      <c r="G38" s="4">
        <v>0</v>
      </c>
      <c r="H38" s="4" t="s">
        <v>31</v>
      </c>
      <c r="I38" s="4">
        <v>1</v>
      </c>
      <c r="J38" s="50"/>
    </row>
    <row r="39" spans="1:10" x14ac:dyDescent="0.2">
      <c r="A39" s="27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0"/>
    </row>
    <row r="40" spans="1:10" x14ac:dyDescent="0.2">
      <c r="A40" s="27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0"/>
    </row>
    <row r="41" spans="1:10" ht="12.75" thickBot="1" x14ac:dyDescent="0.25">
      <c r="A41" s="27"/>
      <c r="B41" s="62" t="s">
        <v>39</v>
      </c>
      <c r="C41" s="62">
        <f>SUM(C33:C40)</f>
        <v>2</v>
      </c>
      <c r="D41" s="62"/>
      <c r="E41" s="62">
        <f>SUM(E33:E40)</f>
        <v>270</v>
      </c>
      <c r="F41" s="62"/>
      <c r="G41" s="62">
        <f>SUM(G33:G40)</f>
        <v>38</v>
      </c>
      <c r="H41" s="62"/>
      <c r="I41" s="62">
        <f>SUM(I33:I40)</f>
        <v>52</v>
      </c>
      <c r="J41" s="63">
        <f>C41+E41+G41+I41</f>
        <v>362</v>
      </c>
    </row>
    <row r="42" spans="1:10" ht="12.75" thickBot="1" x14ac:dyDescent="0.25">
      <c r="A42" s="53" t="s">
        <v>39</v>
      </c>
      <c r="B42" s="54"/>
      <c r="C42" s="55">
        <f>C14+C23+C32+C41</f>
        <v>113</v>
      </c>
      <c r="D42" s="55"/>
      <c r="E42" s="55">
        <f>E14+E23+E32+E41</f>
        <v>3968</v>
      </c>
      <c r="F42" s="55"/>
      <c r="G42" s="55">
        <f>G14+G23+G32+G41</f>
        <v>823</v>
      </c>
      <c r="H42" s="55"/>
      <c r="I42" s="55">
        <f>I14+I23+I32+I41</f>
        <v>1006</v>
      </c>
      <c r="J42" s="56">
        <f>C42+E42+G42+I42</f>
        <v>5910</v>
      </c>
    </row>
    <row r="43" spans="1:10" x14ac:dyDescent="0.2">
      <c r="A43" s="19"/>
      <c r="B43" s="64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57" t="s">
        <v>147</v>
      </c>
      <c r="B44" s="57"/>
      <c r="C44" s="57"/>
      <c r="D44" s="57"/>
      <c r="E44" s="57"/>
      <c r="F44" s="57"/>
    </row>
    <row r="45" spans="1:10" x14ac:dyDescent="0.2">
      <c r="A45" s="13">
        <v>43077</v>
      </c>
    </row>
    <row r="46" spans="1:10" x14ac:dyDescent="0.2">
      <c r="A46" s="23" t="s">
        <v>34</v>
      </c>
      <c r="B46" s="23"/>
      <c r="C46" s="23"/>
    </row>
    <row r="47" spans="1:10" x14ac:dyDescent="0.2">
      <c r="G47" s="24" t="s">
        <v>45</v>
      </c>
      <c r="H47" s="24"/>
      <c r="I47" s="24"/>
      <c r="J47" s="24"/>
    </row>
    <row r="48" spans="1:10" x14ac:dyDescent="0.2">
      <c r="G48" s="24" t="s">
        <v>46</v>
      </c>
      <c r="H48" s="24"/>
      <c r="I48" s="24"/>
      <c r="J48" s="24"/>
    </row>
    <row r="52" spans="1:1" x14ac:dyDescent="0.2">
      <c r="A52" s="15"/>
    </row>
  </sheetData>
  <mergeCells count="22">
    <mergeCell ref="A33:A41"/>
    <mergeCell ref="J33:J40"/>
    <mergeCell ref="A46:C46"/>
    <mergeCell ref="G47:J47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1.7109375" style="1" customWidth="1"/>
    <col min="4" max="4" width="11.28515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25" t="s">
        <v>152</v>
      </c>
      <c r="B1" s="25"/>
      <c r="C1" s="25"/>
      <c r="D1" s="25"/>
      <c r="E1" s="25"/>
      <c r="F1" s="25"/>
    </row>
    <row r="2" spans="1:6" ht="12.75" thickBot="1" x14ac:dyDescent="0.25"/>
    <row r="3" spans="1:6" x14ac:dyDescent="0.2">
      <c r="A3" s="29"/>
      <c r="B3" s="32" t="s">
        <v>40</v>
      </c>
      <c r="C3" s="35" t="s">
        <v>36</v>
      </c>
      <c r="D3" s="35"/>
      <c r="E3" s="35"/>
      <c r="F3" s="36" t="s">
        <v>39</v>
      </c>
    </row>
    <row r="4" spans="1:6" ht="12" customHeight="1" x14ac:dyDescent="0.2">
      <c r="A4" s="30"/>
      <c r="B4" s="33"/>
      <c r="C4" s="20" t="s">
        <v>47</v>
      </c>
      <c r="D4" s="20" t="s">
        <v>37</v>
      </c>
      <c r="E4" s="20" t="s">
        <v>38</v>
      </c>
      <c r="F4" s="37"/>
    </row>
    <row r="5" spans="1:6" ht="30" customHeight="1" thickBot="1" x14ac:dyDescent="0.25">
      <c r="A5" s="31"/>
      <c r="B5" s="34"/>
      <c r="C5" s="21"/>
      <c r="D5" s="21"/>
      <c r="E5" s="21"/>
      <c r="F5" s="38"/>
    </row>
    <row r="6" spans="1:6" ht="12" customHeight="1" x14ac:dyDescent="0.2">
      <c r="A6" s="26" t="s">
        <v>41</v>
      </c>
      <c r="B6" s="16" t="s">
        <v>0</v>
      </c>
      <c r="C6" s="16">
        <f>15523+26</f>
        <v>15549</v>
      </c>
      <c r="D6" s="16">
        <v>3976</v>
      </c>
      <c r="E6" s="16">
        <v>386</v>
      </c>
      <c r="F6" s="17">
        <f>SUM(C6:E6)</f>
        <v>19911</v>
      </c>
    </row>
    <row r="7" spans="1:6" x14ac:dyDescent="0.2">
      <c r="A7" s="27"/>
      <c r="B7" s="4" t="s">
        <v>14</v>
      </c>
      <c r="C7" s="4">
        <f>14355+21</f>
        <v>14376</v>
      </c>
      <c r="D7" s="4">
        <f>5218+88</f>
        <v>5306</v>
      </c>
      <c r="E7" s="4">
        <v>15</v>
      </c>
      <c r="F7" s="5">
        <f>SUM(C7:E7)</f>
        <v>19697</v>
      </c>
    </row>
    <row r="8" spans="1:6" x14ac:dyDescent="0.2">
      <c r="A8" s="27"/>
      <c r="B8" s="4" t="s">
        <v>10</v>
      </c>
      <c r="C8" s="4">
        <f>18091+169</f>
        <v>18260</v>
      </c>
      <c r="D8" s="4">
        <f>14472+71</f>
        <v>14543</v>
      </c>
      <c r="E8" s="4">
        <v>46</v>
      </c>
      <c r="F8" s="5">
        <f>SUM(C8:E8)</f>
        <v>32849</v>
      </c>
    </row>
    <row r="9" spans="1:6" x14ac:dyDescent="0.2">
      <c r="A9" s="27"/>
      <c r="B9" s="4" t="s">
        <v>11</v>
      </c>
      <c r="C9" s="4">
        <f>9482+152</f>
        <v>9634</v>
      </c>
      <c r="D9" s="4">
        <f>3313+64</f>
        <v>3377</v>
      </c>
      <c r="E9" s="4">
        <v>34</v>
      </c>
      <c r="F9" s="5">
        <f>SUM(C9:E9)</f>
        <v>13045</v>
      </c>
    </row>
    <row r="10" spans="1:6" x14ac:dyDescent="0.2">
      <c r="A10" s="27"/>
      <c r="B10" s="4" t="s">
        <v>12</v>
      </c>
      <c r="C10" s="4">
        <f>6009+80</f>
        <v>6089</v>
      </c>
      <c r="D10" s="4">
        <f>1179+23</f>
        <v>1202</v>
      </c>
      <c r="E10" s="4">
        <v>14</v>
      </c>
      <c r="F10" s="5">
        <f>SUM(C10:E10)</f>
        <v>7305</v>
      </c>
    </row>
    <row r="11" spans="1:6" x14ac:dyDescent="0.2">
      <c r="A11" s="27"/>
      <c r="B11" s="4" t="s">
        <v>13</v>
      </c>
      <c r="C11" s="4">
        <f>4892+38</f>
        <v>4930</v>
      </c>
      <c r="D11" s="4">
        <f>377+3</f>
        <v>380</v>
      </c>
      <c r="E11" s="4">
        <v>9</v>
      </c>
      <c r="F11" s="5">
        <f>SUM(C11:E11)</f>
        <v>5319</v>
      </c>
    </row>
    <row r="12" spans="1:6" x14ac:dyDescent="0.2">
      <c r="A12" s="27"/>
      <c r="B12" s="4" t="s">
        <v>1</v>
      </c>
      <c r="C12" s="4">
        <f>3493+16</f>
        <v>3509</v>
      </c>
      <c r="D12" s="4">
        <f>61+10</f>
        <v>71</v>
      </c>
      <c r="E12" s="4">
        <v>3</v>
      </c>
      <c r="F12" s="5">
        <f>SUM(C12:E12)</f>
        <v>3583</v>
      </c>
    </row>
    <row r="13" spans="1:6" x14ac:dyDescent="0.2">
      <c r="A13" s="27"/>
      <c r="B13" s="4" t="s">
        <v>2</v>
      </c>
      <c r="C13" s="4">
        <f>3723+3</f>
        <v>3726</v>
      </c>
      <c r="D13" s="4">
        <f>9+4</f>
        <v>13</v>
      </c>
      <c r="E13" s="4">
        <v>3</v>
      </c>
      <c r="F13" s="5">
        <f>SUM(C13:E13)</f>
        <v>3742</v>
      </c>
    </row>
    <row r="14" spans="1:6" x14ac:dyDescent="0.2">
      <c r="A14" s="27"/>
      <c r="B14" s="6" t="s">
        <v>39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>SUM(C14:E14)</f>
        <v>105451</v>
      </c>
    </row>
    <row r="15" spans="1:6" ht="12" customHeight="1" x14ac:dyDescent="0.2">
      <c r="A15" s="27" t="s">
        <v>42</v>
      </c>
      <c r="B15" s="4" t="s">
        <v>4</v>
      </c>
      <c r="C15" s="4">
        <f>7015+61</f>
        <v>7076</v>
      </c>
      <c r="D15" s="4">
        <v>141</v>
      </c>
      <c r="E15" s="4">
        <v>203</v>
      </c>
      <c r="F15" s="5">
        <f>SUM(C15:E15)</f>
        <v>7420</v>
      </c>
    </row>
    <row r="16" spans="1:6" x14ac:dyDescent="0.2">
      <c r="A16" s="27"/>
      <c r="B16" s="4" t="s">
        <v>15</v>
      </c>
      <c r="C16" s="4">
        <f>3962+70</f>
        <v>4032</v>
      </c>
      <c r="D16" s="4">
        <v>112</v>
      </c>
      <c r="E16" s="4">
        <v>14</v>
      </c>
      <c r="F16" s="5">
        <f>SUM(C16:E16)</f>
        <v>4158</v>
      </c>
    </row>
    <row r="17" spans="1:6" x14ac:dyDescent="0.2">
      <c r="A17" s="27"/>
      <c r="B17" s="4" t="s">
        <v>16</v>
      </c>
      <c r="C17" s="4">
        <f>7502+129</f>
        <v>7631</v>
      </c>
      <c r="D17" s="4">
        <f>359+7</f>
        <v>366</v>
      </c>
      <c r="E17" s="4">
        <v>38</v>
      </c>
      <c r="F17" s="5">
        <f>SUM(C17:E17)</f>
        <v>8035</v>
      </c>
    </row>
    <row r="18" spans="1:6" x14ac:dyDescent="0.2">
      <c r="A18" s="27"/>
      <c r="B18" s="4" t="s">
        <v>17</v>
      </c>
      <c r="C18" s="4">
        <f>4390+75</f>
        <v>4465</v>
      </c>
      <c r="D18" s="4">
        <f>128+3</f>
        <v>131</v>
      </c>
      <c r="E18" s="4">
        <v>22</v>
      </c>
      <c r="F18" s="5">
        <f>SUM(C18:E18)</f>
        <v>4618</v>
      </c>
    </row>
    <row r="19" spans="1:6" x14ac:dyDescent="0.2">
      <c r="A19" s="27"/>
      <c r="B19" s="4" t="s">
        <v>18</v>
      </c>
      <c r="C19" s="4">
        <f>3091+56</f>
        <v>3147</v>
      </c>
      <c r="D19" s="4">
        <f>53+2</f>
        <v>55</v>
      </c>
      <c r="E19" s="4">
        <v>14</v>
      </c>
      <c r="F19" s="5">
        <f>SUM(C19:E19)</f>
        <v>3216</v>
      </c>
    </row>
    <row r="20" spans="1:6" x14ac:dyDescent="0.2">
      <c r="A20" s="27"/>
      <c r="B20" s="4" t="s">
        <v>19</v>
      </c>
      <c r="C20" s="4">
        <f>1961+19</f>
        <v>1980</v>
      </c>
      <c r="D20" s="4">
        <f>14+2</f>
        <v>16</v>
      </c>
      <c r="E20" s="4">
        <v>2</v>
      </c>
      <c r="F20" s="5">
        <f>SUM(C20:E20)</f>
        <v>1998</v>
      </c>
    </row>
    <row r="21" spans="1:6" x14ac:dyDescent="0.2">
      <c r="A21" s="27"/>
      <c r="B21" s="4" t="s">
        <v>20</v>
      </c>
      <c r="C21" s="4">
        <f>1296+1</f>
        <v>1297</v>
      </c>
      <c r="D21" s="4">
        <v>1</v>
      </c>
      <c r="E21" s="4">
        <v>3</v>
      </c>
      <c r="F21" s="5">
        <f>SUM(C21:E21)</f>
        <v>1301</v>
      </c>
    </row>
    <row r="22" spans="1:6" x14ac:dyDescent="0.2">
      <c r="A22" s="27"/>
      <c r="B22" s="4" t="s">
        <v>5</v>
      </c>
      <c r="C22" s="4">
        <v>263</v>
      </c>
      <c r="D22" s="4">
        <v>0</v>
      </c>
      <c r="E22" s="4">
        <v>0</v>
      </c>
      <c r="F22" s="5">
        <f>SUM(C22:E22)</f>
        <v>263</v>
      </c>
    </row>
    <row r="23" spans="1:6" x14ac:dyDescent="0.2">
      <c r="A23" s="27"/>
      <c r="B23" s="6" t="s">
        <v>39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>SUM(C23:E23)</f>
        <v>31009</v>
      </c>
    </row>
    <row r="24" spans="1:6" ht="12" customHeight="1" x14ac:dyDescent="0.2">
      <c r="A24" s="27" t="s">
        <v>43</v>
      </c>
      <c r="B24" s="4" t="s">
        <v>6</v>
      </c>
      <c r="C24" s="4">
        <v>134</v>
      </c>
      <c r="D24" s="4">
        <v>52</v>
      </c>
      <c r="E24" s="4">
        <v>54</v>
      </c>
      <c r="F24" s="5">
        <f>SUM(C24:E24)</f>
        <v>240</v>
      </c>
    </row>
    <row r="25" spans="1:6" x14ac:dyDescent="0.2">
      <c r="A25" s="27"/>
      <c r="B25" s="4" t="s">
        <v>21</v>
      </c>
      <c r="C25" s="4">
        <v>69</v>
      </c>
      <c r="D25" s="4">
        <v>25</v>
      </c>
      <c r="E25" s="4">
        <v>6</v>
      </c>
      <c r="F25" s="5">
        <f>SUM(C25:E25)</f>
        <v>100</v>
      </c>
    </row>
    <row r="26" spans="1:6" x14ac:dyDescent="0.2">
      <c r="A26" s="27"/>
      <c r="B26" s="4" t="s">
        <v>22</v>
      </c>
      <c r="C26" s="4">
        <f>241+4</f>
        <v>245</v>
      </c>
      <c r="D26" s="4">
        <f>116+1</f>
        <v>117</v>
      </c>
      <c r="E26" s="4">
        <v>18</v>
      </c>
      <c r="F26" s="5">
        <f>SUM(C26:E26)</f>
        <v>380</v>
      </c>
    </row>
    <row r="27" spans="1:6" x14ac:dyDescent="0.2">
      <c r="A27" s="27"/>
      <c r="B27" s="4" t="s">
        <v>23</v>
      </c>
      <c r="C27" s="4">
        <f>141+1</f>
        <v>142</v>
      </c>
      <c r="D27" s="4">
        <f>62+2</f>
        <v>64</v>
      </c>
      <c r="E27" s="4">
        <v>4</v>
      </c>
      <c r="F27" s="5">
        <f>SUM(C27:E27)</f>
        <v>210</v>
      </c>
    </row>
    <row r="28" spans="1:6" x14ac:dyDescent="0.2">
      <c r="A28" s="27"/>
      <c r="B28" s="4" t="s">
        <v>24</v>
      </c>
      <c r="C28" s="4">
        <v>116</v>
      </c>
      <c r="D28" s="4">
        <f>36+1</f>
        <v>37</v>
      </c>
      <c r="E28" s="4">
        <v>1</v>
      </c>
      <c r="F28" s="5">
        <f>SUM(C28:E28)</f>
        <v>154</v>
      </c>
    </row>
    <row r="29" spans="1:6" x14ac:dyDescent="0.2">
      <c r="A29" s="27"/>
      <c r="B29" s="4" t="s">
        <v>25</v>
      </c>
      <c r="C29" s="4">
        <f>101+2</f>
        <v>103</v>
      </c>
      <c r="D29" s="4">
        <f>16+2</f>
        <v>18</v>
      </c>
      <c r="E29" s="4">
        <v>0</v>
      </c>
      <c r="F29" s="5">
        <f>SUM(C29:E29)</f>
        <v>121</v>
      </c>
    </row>
    <row r="30" spans="1:6" x14ac:dyDescent="0.2">
      <c r="A30" s="27"/>
      <c r="B30" s="4" t="s">
        <v>26</v>
      </c>
      <c r="C30" s="4">
        <v>45</v>
      </c>
      <c r="D30" s="4">
        <v>0</v>
      </c>
      <c r="E30" s="4">
        <v>0</v>
      </c>
      <c r="F30" s="5">
        <f>SUM(C30:E30)</f>
        <v>45</v>
      </c>
    </row>
    <row r="31" spans="1:6" x14ac:dyDescent="0.2">
      <c r="A31" s="27"/>
      <c r="B31" s="4" t="s">
        <v>7</v>
      </c>
      <c r="C31" s="4">
        <v>1</v>
      </c>
      <c r="D31" s="4">
        <v>0</v>
      </c>
      <c r="E31" s="4">
        <v>1</v>
      </c>
      <c r="F31" s="5">
        <f>SUM(C31:E31)</f>
        <v>2</v>
      </c>
    </row>
    <row r="32" spans="1:6" x14ac:dyDescent="0.2">
      <c r="A32" s="27"/>
      <c r="B32" s="6" t="s">
        <v>39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>SUM(C32:E32)</f>
        <v>1252</v>
      </c>
    </row>
    <row r="33" spans="1:6" ht="12" customHeight="1" x14ac:dyDescent="0.2">
      <c r="A33" s="27" t="s">
        <v>44</v>
      </c>
      <c r="B33" s="4" t="s">
        <v>8</v>
      </c>
      <c r="C33" s="4">
        <v>27</v>
      </c>
      <c r="D33" s="4">
        <v>15</v>
      </c>
      <c r="E33" s="4">
        <v>39</v>
      </c>
      <c r="F33" s="5">
        <f>SUM(C33:E33)</f>
        <v>81</v>
      </c>
    </row>
    <row r="34" spans="1:6" x14ac:dyDescent="0.2">
      <c r="A34" s="27"/>
      <c r="B34" s="4" t="s">
        <v>27</v>
      </c>
      <c r="C34" s="4">
        <v>8</v>
      </c>
      <c r="D34" s="4">
        <v>3</v>
      </c>
      <c r="E34" s="4">
        <v>2</v>
      </c>
      <c r="F34" s="5">
        <f>SUM(C34:E34)</f>
        <v>13</v>
      </c>
    </row>
    <row r="35" spans="1:6" x14ac:dyDescent="0.2">
      <c r="A35" s="27"/>
      <c r="B35" s="4" t="s">
        <v>28</v>
      </c>
      <c r="C35" s="4">
        <v>44</v>
      </c>
      <c r="D35" s="4">
        <f>29+1</f>
        <v>30</v>
      </c>
      <c r="E35" s="4">
        <v>14</v>
      </c>
      <c r="F35" s="5">
        <f>SUM(C35:E35)</f>
        <v>88</v>
      </c>
    </row>
    <row r="36" spans="1:6" x14ac:dyDescent="0.2">
      <c r="A36" s="27"/>
      <c r="B36" s="4" t="s">
        <v>29</v>
      </c>
      <c r="C36" s="4">
        <v>27</v>
      </c>
      <c r="D36" s="4">
        <v>23</v>
      </c>
      <c r="E36" s="4">
        <v>6</v>
      </c>
      <c r="F36" s="5">
        <f>SUM(C36:E36)</f>
        <v>56</v>
      </c>
    </row>
    <row r="37" spans="1:6" x14ac:dyDescent="0.2">
      <c r="A37" s="27"/>
      <c r="B37" s="4" t="s">
        <v>30</v>
      </c>
      <c r="C37" s="4">
        <v>24</v>
      </c>
      <c r="D37" s="4">
        <f>6+1</f>
        <v>7</v>
      </c>
      <c r="E37" s="4">
        <v>0</v>
      </c>
      <c r="F37" s="5">
        <f>SUM(C37:E37)</f>
        <v>31</v>
      </c>
    </row>
    <row r="38" spans="1:6" x14ac:dyDescent="0.2">
      <c r="A38" s="27"/>
      <c r="B38" s="4" t="s">
        <v>31</v>
      </c>
      <c r="C38" s="4">
        <v>13</v>
      </c>
      <c r="D38" s="4">
        <f>1+1</f>
        <v>2</v>
      </c>
      <c r="E38" s="4">
        <v>0</v>
      </c>
      <c r="F38" s="5">
        <f>SUM(C38:E38)</f>
        <v>15</v>
      </c>
    </row>
    <row r="39" spans="1:6" x14ac:dyDescent="0.2">
      <c r="A39" s="27"/>
      <c r="B39" s="4" t="s">
        <v>32</v>
      </c>
      <c r="C39" s="4">
        <f>6+1</f>
        <v>7</v>
      </c>
      <c r="D39" s="4">
        <v>0</v>
      </c>
      <c r="E39" s="4">
        <v>0</v>
      </c>
      <c r="F39" s="5">
        <f>SUM(C39:E39)</f>
        <v>7</v>
      </c>
    </row>
    <row r="40" spans="1:6" x14ac:dyDescent="0.2">
      <c r="A40" s="27"/>
      <c r="B40" s="4" t="s">
        <v>9</v>
      </c>
      <c r="C40" s="4">
        <v>0</v>
      </c>
      <c r="D40" s="4">
        <v>0</v>
      </c>
      <c r="E40" s="4">
        <v>0</v>
      </c>
      <c r="F40" s="5">
        <f>SUM(C40:E40)</f>
        <v>0</v>
      </c>
    </row>
    <row r="41" spans="1:6" ht="12.75" thickBot="1" x14ac:dyDescent="0.25">
      <c r="A41" s="28"/>
      <c r="B41" s="8" t="s">
        <v>39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>SUM(C41:E41)</f>
        <v>291</v>
      </c>
    </row>
    <row r="42" spans="1:6" ht="12.75" thickBot="1" x14ac:dyDescent="0.25">
      <c r="A42" s="10" t="s">
        <v>39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>SUM(C42:E42)</f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22" t="s">
        <v>156</v>
      </c>
      <c r="B45" s="22"/>
      <c r="C45" s="22"/>
      <c r="D45" s="22"/>
      <c r="E45" s="22"/>
      <c r="F45" s="22"/>
    </row>
    <row r="46" spans="1:6" x14ac:dyDescent="0.2">
      <c r="A46" s="13">
        <v>43077</v>
      </c>
    </row>
    <row r="47" spans="1:6" x14ac:dyDescent="0.2">
      <c r="A47" s="1" t="s">
        <v>33</v>
      </c>
    </row>
    <row r="49" spans="1:7" x14ac:dyDescent="0.2">
      <c r="D49" s="24" t="s">
        <v>45</v>
      </c>
      <c r="E49" s="24"/>
      <c r="F49" s="24"/>
      <c r="G49" s="14"/>
    </row>
    <row r="50" spans="1:7" x14ac:dyDescent="0.2">
      <c r="D50" s="24" t="s">
        <v>46</v>
      </c>
      <c r="E50" s="24"/>
      <c r="F50" s="24"/>
      <c r="G50" s="14"/>
    </row>
    <row r="54" spans="1:7" x14ac:dyDescent="0.2">
      <c r="A54" s="15"/>
    </row>
  </sheetData>
  <mergeCells count="15">
    <mergeCell ref="D50:F50"/>
    <mergeCell ref="D49:F49"/>
    <mergeCell ref="A6:A14"/>
    <mergeCell ref="A15:A23"/>
    <mergeCell ref="A24:A32"/>
    <mergeCell ref="A33:A41"/>
    <mergeCell ref="A45:F45"/>
    <mergeCell ref="A3:A5"/>
    <mergeCell ref="A1:F1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9" zoomScaleNormal="100" workbookViewId="0">
      <selection activeCell="G49" sqref="G49"/>
    </sheetView>
  </sheetViews>
  <sheetFormatPr defaultRowHeight="12" x14ac:dyDescent="0.2"/>
  <cols>
    <col min="1" max="1" width="11.28515625" style="1" customWidth="1"/>
    <col min="2" max="2" width="14.7109375" style="1" customWidth="1"/>
    <col min="3" max="3" width="12.42578125" style="1" customWidth="1"/>
    <col min="4" max="4" width="14.5703125" style="1" customWidth="1"/>
    <col min="5" max="5" width="13.28515625" style="1" customWidth="1"/>
    <col min="6" max="6" width="14.5703125" style="1" customWidth="1"/>
    <col min="7" max="7" width="12.7109375" style="1" customWidth="1"/>
    <col min="8" max="8" width="14.8554687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39" t="s">
        <v>144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2.75" thickBot="1" x14ac:dyDescent="0.25"/>
    <row r="3" spans="1:10" ht="12" customHeight="1" x14ac:dyDescent="0.2">
      <c r="A3" s="29"/>
      <c r="B3" s="41" t="s">
        <v>49</v>
      </c>
      <c r="C3" s="41" t="s">
        <v>50</v>
      </c>
      <c r="D3" s="41" t="s">
        <v>51</v>
      </c>
      <c r="E3" s="41" t="s">
        <v>50</v>
      </c>
      <c r="F3" s="41" t="s">
        <v>52</v>
      </c>
      <c r="G3" s="41" t="s">
        <v>50</v>
      </c>
      <c r="H3" s="41" t="s">
        <v>53</v>
      </c>
      <c r="I3" s="41" t="s">
        <v>50</v>
      </c>
      <c r="J3" s="58" t="s">
        <v>39</v>
      </c>
    </row>
    <row r="4" spans="1:10" x14ac:dyDescent="0.2">
      <c r="A4" s="30"/>
      <c r="B4" s="43"/>
      <c r="C4" s="43"/>
      <c r="D4" s="43"/>
      <c r="E4" s="43"/>
      <c r="F4" s="43"/>
      <c r="G4" s="43"/>
      <c r="H4" s="43"/>
      <c r="I4" s="43"/>
      <c r="J4" s="59"/>
    </row>
    <row r="5" spans="1:10" ht="12.75" thickBot="1" x14ac:dyDescent="0.25">
      <c r="A5" s="31"/>
      <c r="B5" s="45"/>
      <c r="C5" s="45"/>
      <c r="D5" s="45"/>
      <c r="E5" s="45"/>
      <c r="F5" s="45"/>
      <c r="G5" s="45"/>
      <c r="H5" s="45"/>
      <c r="I5" s="45"/>
      <c r="J5" s="60"/>
    </row>
    <row r="6" spans="1:10" ht="12" customHeight="1" x14ac:dyDescent="0.2">
      <c r="A6" s="26" t="s">
        <v>41</v>
      </c>
      <c r="B6" s="16" t="s">
        <v>54</v>
      </c>
      <c r="C6" s="16">
        <v>10</v>
      </c>
      <c r="D6" s="16" t="s">
        <v>55</v>
      </c>
      <c r="E6" s="16">
        <v>341</v>
      </c>
      <c r="F6" s="16" t="s">
        <v>56</v>
      </c>
      <c r="G6" s="16">
        <v>81</v>
      </c>
      <c r="H6" s="16" t="s">
        <v>0</v>
      </c>
      <c r="I6" s="16">
        <v>95</v>
      </c>
      <c r="J6" s="61"/>
    </row>
    <row r="7" spans="1:10" x14ac:dyDescent="0.2">
      <c r="A7" s="27"/>
      <c r="B7" s="4" t="s">
        <v>57</v>
      </c>
      <c r="C7" s="4">
        <v>4</v>
      </c>
      <c r="D7" s="4" t="s">
        <v>58</v>
      </c>
      <c r="E7" s="4">
        <v>331</v>
      </c>
      <c r="F7" s="4" t="s">
        <v>59</v>
      </c>
      <c r="G7" s="4">
        <v>67</v>
      </c>
      <c r="H7" s="4" t="s">
        <v>14</v>
      </c>
      <c r="I7" s="4">
        <v>100</v>
      </c>
      <c r="J7" s="50"/>
    </row>
    <row r="8" spans="1:10" x14ac:dyDescent="0.2">
      <c r="A8" s="27"/>
      <c r="B8" s="4" t="s">
        <v>60</v>
      </c>
      <c r="C8" s="4">
        <v>16</v>
      </c>
      <c r="D8" s="4" t="s">
        <v>61</v>
      </c>
      <c r="E8" s="4">
        <v>569</v>
      </c>
      <c r="F8" s="4" t="s">
        <v>62</v>
      </c>
      <c r="G8" s="4">
        <v>135</v>
      </c>
      <c r="H8" s="4" t="s">
        <v>10</v>
      </c>
      <c r="I8" s="4">
        <v>149</v>
      </c>
      <c r="J8" s="50"/>
    </row>
    <row r="9" spans="1:10" x14ac:dyDescent="0.2">
      <c r="A9" s="27"/>
      <c r="B9" s="4" t="s">
        <v>63</v>
      </c>
      <c r="C9" s="4">
        <v>10</v>
      </c>
      <c r="D9" s="4" t="s">
        <v>64</v>
      </c>
      <c r="E9" s="4">
        <v>254</v>
      </c>
      <c r="F9" s="4" t="s">
        <v>65</v>
      </c>
      <c r="G9" s="4">
        <v>60</v>
      </c>
      <c r="H9" s="4" t="s">
        <v>11</v>
      </c>
      <c r="I9" s="4">
        <v>65</v>
      </c>
      <c r="J9" s="50"/>
    </row>
    <row r="10" spans="1:10" x14ac:dyDescent="0.2">
      <c r="A10" s="27"/>
      <c r="B10" s="4" t="s">
        <v>66</v>
      </c>
      <c r="C10" s="4">
        <v>4</v>
      </c>
      <c r="D10" s="4" t="s">
        <v>67</v>
      </c>
      <c r="E10" s="4">
        <v>153</v>
      </c>
      <c r="F10" s="4" t="s">
        <v>68</v>
      </c>
      <c r="G10" s="4">
        <v>30</v>
      </c>
      <c r="H10" s="4" t="s">
        <v>12</v>
      </c>
      <c r="I10" s="4">
        <v>33</v>
      </c>
      <c r="J10" s="50"/>
    </row>
    <row r="11" spans="1:10" x14ac:dyDescent="0.2">
      <c r="A11" s="27"/>
      <c r="B11" s="4" t="s">
        <v>69</v>
      </c>
      <c r="C11" s="4">
        <v>3</v>
      </c>
      <c r="D11" s="4" t="s">
        <v>70</v>
      </c>
      <c r="E11" s="4">
        <v>77</v>
      </c>
      <c r="F11" s="4" t="s">
        <v>71</v>
      </c>
      <c r="G11" s="4">
        <v>12</v>
      </c>
      <c r="H11" s="4" t="s">
        <v>13</v>
      </c>
      <c r="I11" s="4">
        <v>22</v>
      </c>
      <c r="J11" s="50"/>
    </row>
    <row r="12" spans="1:10" x14ac:dyDescent="0.2">
      <c r="A12" s="27"/>
      <c r="B12" s="4" t="s">
        <v>72</v>
      </c>
      <c r="C12" s="4">
        <v>1</v>
      </c>
      <c r="D12" s="4" t="s">
        <v>73</v>
      </c>
      <c r="E12" s="4">
        <v>57</v>
      </c>
      <c r="F12" s="4" t="s">
        <v>74</v>
      </c>
      <c r="G12" s="4">
        <v>8</v>
      </c>
      <c r="H12" s="4" t="s">
        <v>1</v>
      </c>
      <c r="I12" s="4">
        <v>12</v>
      </c>
      <c r="J12" s="50"/>
    </row>
    <row r="13" spans="1:10" x14ac:dyDescent="0.2">
      <c r="A13" s="27"/>
      <c r="B13" s="4" t="s">
        <v>75</v>
      </c>
      <c r="C13" s="4">
        <v>3</v>
      </c>
      <c r="D13" s="4" t="s">
        <v>76</v>
      </c>
      <c r="E13" s="4">
        <v>79</v>
      </c>
      <c r="F13" s="4" t="s">
        <v>77</v>
      </c>
      <c r="G13" s="4">
        <v>24</v>
      </c>
      <c r="H13" s="4" t="s">
        <v>2</v>
      </c>
      <c r="I13" s="4">
        <v>21</v>
      </c>
      <c r="J13" s="50"/>
    </row>
    <row r="14" spans="1:10" ht="12.75" thickBot="1" x14ac:dyDescent="0.25">
      <c r="A14" s="27"/>
      <c r="B14" s="6" t="s">
        <v>39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ht="12" customHeight="1" x14ac:dyDescent="0.2">
      <c r="A15" s="26" t="s">
        <v>42</v>
      </c>
      <c r="B15" s="4" t="s">
        <v>78</v>
      </c>
      <c r="C15" s="4">
        <v>3</v>
      </c>
      <c r="D15" s="4" t="s">
        <v>0</v>
      </c>
      <c r="E15" s="4">
        <v>193</v>
      </c>
      <c r="F15" s="4" t="s">
        <v>79</v>
      </c>
      <c r="G15" s="4">
        <v>39</v>
      </c>
      <c r="H15" s="4" t="s">
        <v>4</v>
      </c>
      <c r="I15" s="4">
        <v>45</v>
      </c>
      <c r="J15" s="50"/>
    </row>
    <row r="16" spans="1:10" x14ac:dyDescent="0.2">
      <c r="A16" s="27"/>
      <c r="B16" s="4" t="s">
        <v>80</v>
      </c>
      <c r="C16" s="4">
        <v>2</v>
      </c>
      <c r="D16" s="4" t="s">
        <v>81</v>
      </c>
      <c r="E16" s="4">
        <v>133</v>
      </c>
      <c r="F16" s="4" t="s">
        <v>82</v>
      </c>
      <c r="G16" s="4">
        <v>37</v>
      </c>
      <c r="H16" s="4" t="s">
        <v>15</v>
      </c>
      <c r="I16" s="4">
        <v>32</v>
      </c>
      <c r="J16" s="50"/>
    </row>
    <row r="17" spans="1:10" x14ac:dyDescent="0.2">
      <c r="A17" s="27"/>
      <c r="B17" s="4" t="s">
        <v>83</v>
      </c>
      <c r="C17" s="4">
        <v>13</v>
      </c>
      <c r="D17" s="4" t="s">
        <v>84</v>
      </c>
      <c r="E17" s="4">
        <v>449</v>
      </c>
      <c r="F17" s="4" t="s">
        <v>85</v>
      </c>
      <c r="G17" s="4">
        <v>90</v>
      </c>
      <c r="H17" s="4" t="s">
        <v>16</v>
      </c>
      <c r="I17" s="4">
        <v>85</v>
      </c>
      <c r="J17" s="50"/>
    </row>
    <row r="18" spans="1:10" x14ac:dyDescent="0.2">
      <c r="A18" s="27"/>
      <c r="B18" s="4" t="s">
        <v>86</v>
      </c>
      <c r="C18" s="4">
        <v>6</v>
      </c>
      <c r="D18" s="4" t="s">
        <v>87</v>
      </c>
      <c r="E18" s="4">
        <v>283</v>
      </c>
      <c r="F18" s="4" t="s">
        <v>88</v>
      </c>
      <c r="G18" s="4">
        <v>54</v>
      </c>
      <c r="H18" s="4" t="s">
        <v>17</v>
      </c>
      <c r="I18" s="4">
        <v>58</v>
      </c>
      <c r="J18" s="50"/>
    </row>
    <row r="19" spans="1:10" x14ac:dyDescent="0.2">
      <c r="A19" s="27"/>
      <c r="B19" s="4" t="s">
        <v>89</v>
      </c>
      <c r="C19" s="4">
        <v>3</v>
      </c>
      <c r="D19" s="4" t="s">
        <v>90</v>
      </c>
      <c r="E19" s="4">
        <v>123</v>
      </c>
      <c r="F19" s="4" t="s">
        <v>91</v>
      </c>
      <c r="G19" s="4">
        <v>32</v>
      </c>
      <c r="H19" s="4" t="s">
        <v>18</v>
      </c>
      <c r="I19" s="4">
        <v>30</v>
      </c>
      <c r="J19" s="50"/>
    </row>
    <row r="20" spans="1:10" x14ac:dyDescent="0.2">
      <c r="A20" s="27"/>
      <c r="B20" s="4" t="s">
        <v>92</v>
      </c>
      <c r="C20" s="4">
        <v>3</v>
      </c>
      <c r="D20" s="4" t="s">
        <v>93</v>
      </c>
      <c r="E20" s="4">
        <v>64</v>
      </c>
      <c r="F20" s="4" t="s">
        <v>94</v>
      </c>
      <c r="G20" s="4">
        <v>9</v>
      </c>
      <c r="H20" s="4" t="s">
        <v>19</v>
      </c>
      <c r="I20" s="4">
        <v>14</v>
      </c>
      <c r="J20" s="50"/>
    </row>
    <row r="21" spans="1:10" x14ac:dyDescent="0.2">
      <c r="A21" s="27"/>
      <c r="B21" s="4" t="s">
        <v>95</v>
      </c>
      <c r="C21" s="4">
        <v>1</v>
      </c>
      <c r="D21" s="4" t="s">
        <v>96</v>
      </c>
      <c r="E21" s="4">
        <v>33</v>
      </c>
      <c r="F21" s="4" t="s">
        <v>97</v>
      </c>
      <c r="G21" s="4">
        <v>7</v>
      </c>
      <c r="H21" s="4" t="s">
        <v>20</v>
      </c>
      <c r="I21" s="4">
        <v>4</v>
      </c>
      <c r="J21" s="50"/>
    </row>
    <row r="22" spans="1:10" x14ac:dyDescent="0.2">
      <c r="A22" s="27"/>
      <c r="B22" s="4" t="s">
        <v>98</v>
      </c>
      <c r="C22" s="4">
        <v>0</v>
      </c>
      <c r="D22" s="4" t="s">
        <v>99</v>
      </c>
      <c r="E22" s="4">
        <v>27</v>
      </c>
      <c r="F22" s="4" t="s">
        <v>100</v>
      </c>
      <c r="G22" s="4">
        <v>2</v>
      </c>
      <c r="H22" s="4" t="s">
        <v>5</v>
      </c>
      <c r="I22" s="4">
        <v>5</v>
      </c>
      <c r="J22" s="50"/>
    </row>
    <row r="23" spans="1:10" ht="12.75" thickBot="1" x14ac:dyDescent="0.25">
      <c r="A23" s="27"/>
      <c r="B23" s="6" t="s">
        <v>39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ht="12" customHeight="1" x14ac:dyDescent="0.2">
      <c r="A24" s="26" t="s">
        <v>43</v>
      </c>
      <c r="B24" s="4" t="s">
        <v>101</v>
      </c>
      <c r="C24" s="4">
        <v>0</v>
      </c>
      <c r="D24" s="4" t="s">
        <v>102</v>
      </c>
      <c r="E24" s="4">
        <v>72</v>
      </c>
      <c r="F24" s="4" t="s">
        <v>103</v>
      </c>
      <c r="G24" s="4">
        <v>16</v>
      </c>
      <c r="H24" s="4" t="s">
        <v>6</v>
      </c>
      <c r="I24" s="4">
        <v>15</v>
      </c>
      <c r="J24" s="50"/>
    </row>
    <row r="25" spans="1:10" x14ac:dyDescent="0.2">
      <c r="A25" s="27"/>
      <c r="B25" s="4" t="s">
        <v>104</v>
      </c>
      <c r="C25" s="4">
        <v>0</v>
      </c>
      <c r="D25" s="4" t="s">
        <v>105</v>
      </c>
      <c r="E25" s="4">
        <v>47</v>
      </c>
      <c r="F25" s="4" t="s">
        <v>106</v>
      </c>
      <c r="G25" s="4">
        <v>10</v>
      </c>
      <c r="H25" s="4" t="s">
        <v>21</v>
      </c>
      <c r="I25" s="4">
        <v>13</v>
      </c>
      <c r="J25" s="50"/>
    </row>
    <row r="26" spans="1:10" x14ac:dyDescent="0.2">
      <c r="A26" s="27"/>
      <c r="B26" s="4" t="s">
        <v>107</v>
      </c>
      <c r="C26" s="4">
        <v>0</v>
      </c>
      <c r="D26" s="4" t="s">
        <v>108</v>
      </c>
      <c r="E26" s="4">
        <v>200</v>
      </c>
      <c r="F26" s="4" t="s">
        <v>109</v>
      </c>
      <c r="G26" s="4">
        <v>35</v>
      </c>
      <c r="H26" s="4" t="s">
        <v>22</v>
      </c>
      <c r="I26" s="4">
        <v>44</v>
      </c>
      <c r="J26" s="50"/>
    </row>
    <row r="27" spans="1:10" x14ac:dyDescent="0.2">
      <c r="A27" s="27"/>
      <c r="B27" s="4" t="s">
        <v>110</v>
      </c>
      <c r="C27" s="4">
        <v>2</v>
      </c>
      <c r="D27" s="4" t="s">
        <v>111</v>
      </c>
      <c r="E27" s="4">
        <v>108</v>
      </c>
      <c r="F27" s="4" t="s">
        <v>112</v>
      </c>
      <c r="G27" s="4">
        <v>17</v>
      </c>
      <c r="H27" s="4" t="s">
        <v>23</v>
      </c>
      <c r="I27" s="4">
        <v>19</v>
      </c>
      <c r="J27" s="50"/>
    </row>
    <row r="28" spans="1:10" x14ac:dyDescent="0.2">
      <c r="A28" s="27"/>
      <c r="B28" s="4" t="s">
        <v>113</v>
      </c>
      <c r="C28" s="4">
        <v>1</v>
      </c>
      <c r="D28" s="4" t="s">
        <v>114</v>
      </c>
      <c r="E28" s="4">
        <v>59</v>
      </c>
      <c r="F28" s="4" t="s">
        <v>115</v>
      </c>
      <c r="G28" s="4">
        <v>7</v>
      </c>
      <c r="H28" s="4" t="s">
        <v>24</v>
      </c>
      <c r="I28" s="4">
        <v>15</v>
      </c>
      <c r="J28" s="50"/>
    </row>
    <row r="29" spans="1:10" x14ac:dyDescent="0.2">
      <c r="A29" s="27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5</v>
      </c>
      <c r="J29" s="50"/>
    </row>
    <row r="30" spans="1:10" x14ac:dyDescent="0.2">
      <c r="A30" s="27"/>
      <c r="B30" s="4" t="s">
        <v>119</v>
      </c>
      <c r="C30" s="4">
        <v>0</v>
      </c>
      <c r="D30" s="4" t="s">
        <v>120</v>
      </c>
      <c r="E30" s="4">
        <v>9</v>
      </c>
      <c r="F30" s="4" t="s">
        <v>121</v>
      </c>
      <c r="G30" s="4">
        <v>2</v>
      </c>
      <c r="H30" s="4" t="s">
        <v>26</v>
      </c>
      <c r="I30" s="4">
        <v>2</v>
      </c>
      <c r="J30" s="50"/>
    </row>
    <row r="31" spans="1:10" x14ac:dyDescent="0.2">
      <c r="A31" s="27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0"/>
    </row>
    <row r="32" spans="1:10" ht="12.75" thickBot="1" x14ac:dyDescent="0.25">
      <c r="A32" s="27"/>
      <c r="B32" s="6" t="s">
        <v>39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ht="12" customHeight="1" x14ac:dyDescent="0.2">
      <c r="A33" s="26" t="s">
        <v>44</v>
      </c>
      <c r="B33" s="4" t="s">
        <v>0</v>
      </c>
      <c r="C33" s="4">
        <v>0</v>
      </c>
      <c r="D33" s="4" t="s">
        <v>125</v>
      </c>
      <c r="E33" s="4">
        <v>30</v>
      </c>
      <c r="F33" s="4" t="s">
        <v>126</v>
      </c>
      <c r="G33" s="4">
        <v>3</v>
      </c>
      <c r="H33" s="4" t="s">
        <v>8</v>
      </c>
      <c r="I33" s="4">
        <v>7</v>
      </c>
      <c r="J33" s="50"/>
    </row>
    <row r="34" spans="1:10" x14ac:dyDescent="0.2">
      <c r="A34" s="27"/>
      <c r="B34" s="4" t="s">
        <v>14</v>
      </c>
      <c r="C34" s="4">
        <v>0</v>
      </c>
      <c r="D34" s="4" t="s">
        <v>127</v>
      </c>
      <c r="E34" s="4">
        <v>23</v>
      </c>
      <c r="F34" s="4" t="s">
        <v>128</v>
      </c>
      <c r="G34" s="4">
        <v>3</v>
      </c>
      <c r="H34" s="4" t="s">
        <v>27</v>
      </c>
      <c r="I34" s="4">
        <v>3</v>
      </c>
      <c r="J34" s="50"/>
    </row>
    <row r="35" spans="1:10" x14ac:dyDescent="0.2">
      <c r="A35" s="27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21</v>
      </c>
      <c r="H35" s="4" t="s">
        <v>28</v>
      </c>
      <c r="I35" s="4">
        <v>15</v>
      </c>
      <c r="J35" s="50"/>
    </row>
    <row r="36" spans="1:10" x14ac:dyDescent="0.2">
      <c r="A36" s="27"/>
      <c r="B36" s="4" t="s">
        <v>11</v>
      </c>
      <c r="C36" s="4">
        <v>1</v>
      </c>
      <c r="D36" s="4" t="s">
        <v>131</v>
      </c>
      <c r="E36" s="4">
        <v>51</v>
      </c>
      <c r="F36" s="4" t="s">
        <v>132</v>
      </c>
      <c r="G36" s="4">
        <v>11</v>
      </c>
      <c r="H36" s="4" t="s">
        <v>29</v>
      </c>
      <c r="I36" s="4">
        <v>11</v>
      </c>
      <c r="J36" s="50"/>
    </row>
    <row r="37" spans="1:10" x14ac:dyDescent="0.2">
      <c r="A37" s="27"/>
      <c r="B37" s="4" t="s">
        <v>12</v>
      </c>
      <c r="C37" s="4">
        <v>0</v>
      </c>
      <c r="D37" s="4" t="s">
        <v>133</v>
      </c>
      <c r="E37" s="4">
        <v>14</v>
      </c>
      <c r="F37" s="4" t="s">
        <v>134</v>
      </c>
      <c r="G37" s="4">
        <v>2</v>
      </c>
      <c r="H37" s="4" t="s">
        <v>30</v>
      </c>
      <c r="I37" s="4">
        <v>8</v>
      </c>
      <c r="J37" s="50"/>
    </row>
    <row r="38" spans="1:10" x14ac:dyDescent="0.2">
      <c r="A38" s="27"/>
      <c r="B38" s="4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0</v>
      </c>
      <c r="H38" s="4" t="s">
        <v>31</v>
      </c>
      <c r="I38" s="4">
        <v>1</v>
      </c>
      <c r="J38" s="50"/>
    </row>
    <row r="39" spans="1:10" x14ac:dyDescent="0.2">
      <c r="A39" s="27"/>
      <c r="B39" s="4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2</v>
      </c>
      <c r="J39" s="50"/>
    </row>
    <row r="40" spans="1:10" x14ac:dyDescent="0.2">
      <c r="A40" s="27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0"/>
    </row>
    <row r="41" spans="1:10" ht="12.75" thickBot="1" x14ac:dyDescent="0.25">
      <c r="A41" s="27"/>
      <c r="B41" s="62" t="s">
        <v>39</v>
      </c>
      <c r="C41" s="62">
        <f>SUM(C33:C40)</f>
        <v>2</v>
      </c>
      <c r="D41" s="62"/>
      <c r="E41" s="62">
        <f>SUM(E33:E40)</f>
        <v>247</v>
      </c>
      <c r="F41" s="62"/>
      <c r="G41" s="62">
        <f>SUM(G33:G40)</f>
        <v>40</v>
      </c>
      <c r="H41" s="62"/>
      <c r="I41" s="62">
        <f>SUM(I33:I40)</f>
        <v>47</v>
      </c>
      <c r="J41" s="63">
        <f>C41+E41+G41+I41</f>
        <v>336</v>
      </c>
    </row>
    <row r="42" spans="1:10" ht="12.75" thickBot="1" x14ac:dyDescent="0.25">
      <c r="A42" s="53" t="s">
        <v>39</v>
      </c>
      <c r="B42" s="54"/>
      <c r="C42" s="55">
        <f>C14+C23+C32+C41</f>
        <v>87</v>
      </c>
      <c r="D42" s="55"/>
      <c r="E42" s="55">
        <f>E14+E23+E32+E41</f>
        <v>3930</v>
      </c>
      <c r="F42" s="55"/>
      <c r="G42" s="55">
        <f>G14+G23+G32+G41</f>
        <v>815</v>
      </c>
      <c r="H42" s="55"/>
      <c r="I42" s="55">
        <f>I14+I23+I32+I41</f>
        <v>930</v>
      </c>
      <c r="J42" s="56">
        <f>C42+E42+G42+I42</f>
        <v>5762</v>
      </c>
    </row>
    <row r="43" spans="1:10" x14ac:dyDescent="0.2">
      <c r="A43" s="19"/>
      <c r="B43" s="64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57" t="s">
        <v>145</v>
      </c>
      <c r="B44" s="57"/>
      <c r="C44" s="57"/>
      <c r="D44" s="57"/>
      <c r="E44" s="57"/>
      <c r="F44" s="57"/>
    </row>
    <row r="45" spans="1:10" x14ac:dyDescent="0.2">
      <c r="A45" s="13">
        <v>43077</v>
      </c>
    </row>
    <row r="46" spans="1:10" x14ac:dyDescent="0.2">
      <c r="A46" s="23" t="s">
        <v>33</v>
      </c>
      <c r="B46" s="23"/>
      <c r="C46" s="23"/>
    </row>
    <row r="47" spans="1:10" x14ac:dyDescent="0.2">
      <c r="G47" s="24" t="s">
        <v>45</v>
      </c>
      <c r="H47" s="24"/>
      <c r="I47" s="24"/>
      <c r="J47" s="24"/>
    </row>
    <row r="48" spans="1:10" x14ac:dyDescent="0.2">
      <c r="G48" s="24" t="s">
        <v>46</v>
      </c>
      <c r="H48" s="24"/>
      <c r="I48" s="24"/>
      <c r="J48" s="24"/>
    </row>
    <row r="52" spans="1:1" x14ac:dyDescent="0.2">
      <c r="A52" s="15"/>
    </row>
  </sheetData>
  <mergeCells count="22">
    <mergeCell ref="A33:A41"/>
    <mergeCell ref="J33:J40"/>
    <mergeCell ref="A46:C46"/>
    <mergeCell ref="G47:J47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7" zoomScaleNormal="100" workbookViewId="0">
      <selection activeCell="A46" sqref="A4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25" t="s">
        <v>153</v>
      </c>
      <c r="B1" s="25"/>
      <c r="C1" s="25"/>
      <c r="D1" s="25"/>
      <c r="E1" s="25"/>
      <c r="F1" s="25"/>
    </row>
    <row r="2" spans="1:6" ht="12.75" thickBot="1" x14ac:dyDescent="0.25"/>
    <row r="3" spans="1:6" x14ac:dyDescent="0.2">
      <c r="A3" s="29"/>
      <c r="B3" s="32" t="s">
        <v>40</v>
      </c>
      <c r="C3" s="35" t="s">
        <v>36</v>
      </c>
      <c r="D3" s="35"/>
      <c r="E3" s="35"/>
      <c r="F3" s="36" t="s">
        <v>39</v>
      </c>
    </row>
    <row r="4" spans="1:6" ht="12" customHeight="1" x14ac:dyDescent="0.2">
      <c r="A4" s="30"/>
      <c r="B4" s="33"/>
      <c r="C4" s="20" t="s">
        <v>47</v>
      </c>
      <c r="D4" s="20" t="s">
        <v>37</v>
      </c>
      <c r="E4" s="20" t="s">
        <v>38</v>
      </c>
      <c r="F4" s="37"/>
    </row>
    <row r="5" spans="1:6" ht="31.5" customHeight="1" thickBot="1" x14ac:dyDescent="0.25">
      <c r="A5" s="31"/>
      <c r="B5" s="34"/>
      <c r="C5" s="21"/>
      <c r="D5" s="21"/>
      <c r="E5" s="21"/>
      <c r="F5" s="38"/>
    </row>
    <row r="6" spans="1:6" x14ac:dyDescent="0.2">
      <c r="A6" s="26" t="s">
        <v>41</v>
      </c>
      <c r="B6" s="2" t="s">
        <v>0</v>
      </c>
      <c r="C6" s="2">
        <f>16623+26</f>
        <v>16649</v>
      </c>
      <c r="D6" s="2">
        <v>4184</v>
      </c>
      <c r="E6" s="2">
        <v>379</v>
      </c>
      <c r="F6" s="3">
        <f>SUM(C6:E6)</f>
        <v>21212</v>
      </c>
    </row>
    <row r="7" spans="1:6" x14ac:dyDescent="0.2">
      <c r="A7" s="27"/>
      <c r="B7" s="4" t="s">
        <v>14</v>
      </c>
      <c r="C7" s="4">
        <f>14275+18</f>
        <v>14293</v>
      </c>
      <c r="D7" s="4">
        <f>4992+83</f>
        <v>5075</v>
      </c>
      <c r="E7" s="4">
        <v>19</v>
      </c>
      <c r="F7" s="5">
        <f>SUM(C7:E7)</f>
        <v>19387</v>
      </c>
    </row>
    <row r="8" spans="1:6" x14ac:dyDescent="0.2">
      <c r="A8" s="27"/>
      <c r="B8" s="4" t="s">
        <v>10</v>
      </c>
      <c r="C8" s="4">
        <f>18732+163</f>
        <v>18895</v>
      </c>
      <c r="D8" s="4">
        <f>14449+69</f>
        <v>14518</v>
      </c>
      <c r="E8" s="4">
        <v>46</v>
      </c>
      <c r="F8" s="5">
        <f>SUM(C8:E8)</f>
        <v>33459</v>
      </c>
    </row>
    <row r="9" spans="1:6" x14ac:dyDescent="0.2">
      <c r="A9" s="27"/>
      <c r="B9" s="4" t="s">
        <v>11</v>
      </c>
      <c r="C9" s="4">
        <f>10063+159</f>
        <v>10222</v>
      </c>
      <c r="D9" s="4">
        <f>3562+63</f>
        <v>3625</v>
      </c>
      <c r="E9" s="4">
        <v>37</v>
      </c>
      <c r="F9" s="5">
        <f>SUM(C9:E9)</f>
        <v>13884</v>
      </c>
    </row>
    <row r="10" spans="1:6" x14ac:dyDescent="0.2">
      <c r="A10" s="27"/>
      <c r="B10" s="4" t="s">
        <v>12</v>
      </c>
      <c r="C10" s="4">
        <f>6506+87</f>
        <v>6593</v>
      </c>
      <c r="D10" s="4">
        <f>1299+21</f>
        <v>1320</v>
      </c>
      <c r="E10" s="4">
        <v>15</v>
      </c>
      <c r="F10" s="5">
        <f>SUM(C10:E10)</f>
        <v>7928</v>
      </c>
    </row>
    <row r="11" spans="1:6" x14ac:dyDescent="0.2">
      <c r="A11" s="27"/>
      <c r="B11" s="4" t="s">
        <v>13</v>
      </c>
      <c r="C11" s="4">
        <f>5274+41</f>
        <v>5315</v>
      </c>
      <c r="D11" s="4">
        <f>436+4</f>
        <v>440</v>
      </c>
      <c r="E11" s="4">
        <v>9</v>
      </c>
      <c r="F11" s="5">
        <f>SUM(C11:E11)</f>
        <v>5764</v>
      </c>
    </row>
    <row r="12" spans="1:6" x14ac:dyDescent="0.2">
      <c r="A12" s="27"/>
      <c r="B12" s="4" t="s">
        <v>1</v>
      </c>
      <c r="C12" s="4">
        <f>3880+20</f>
        <v>3900</v>
      </c>
      <c r="D12" s="4">
        <f>74+11</f>
        <v>85</v>
      </c>
      <c r="E12" s="4">
        <v>3</v>
      </c>
      <c r="F12" s="5">
        <f>SUM(C12:E12)</f>
        <v>3988</v>
      </c>
    </row>
    <row r="13" spans="1:6" x14ac:dyDescent="0.2">
      <c r="A13" s="27"/>
      <c r="B13" s="4" t="s">
        <v>2</v>
      </c>
      <c r="C13" s="4">
        <f>4325+4</f>
        <v>4329</v>
      </c>
      <c r="D13" s="4">
        <f>10+4</f>
        <v>14</v>
      </c>
      <c r="E13" s="4">
        <v>3</v>
      </c>
      <c r="F13" s="5">
        <f>SUM(C13:E13)</f>
        <v>4346</v>
      </c>
    </row>
    <row r="14" spans="1:6" x14ac:dyDescent="0.2">
      <c r="A14" s="27"/>
      <c r="B14" s="6" t="s">
        <v>39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>SUM(C14:E14)</f>
        <v>109968</v>
      </c>
    </row>
    <row r="15" spans="1:6" x14ac:dyDescent="0.2">
      <c r="A15" s="27" t="s">
        <v>42</v>
      </c>
      <c r="B15" s="4" t="s">
        <v>4</v>
      </c>
      <c r="C15" s="4">
        <f>6926+62</f>
        <v>6988</v>
      </c>
      <c r="D15" s="4">
        <v>145</v>
      </c>
      <c r="E15" s="4">
        <v>192</v>
      </c>
      <c r="F15" s="5">
        <f>SUM(C15:E15)</f>
        <v>7325</v>
      </c>
    </row>
    <row r="16" spans="1:6" x14ac:dyDescent="0.2">
      <c r="A16" s="27"/>
      <c r="B16" s="4" t="s">
        <v>15</v>
      </c>
      <c r="C16" s="4">
        <f>3796+66</f>
        <v>3862</v>
      </c>
      <c r="D16" s="4">
        <v>92</v>
      </c>
      <c r="E16" s="4">
        <v>13</v>
      </c>
      <c r="F16" s="5">
        <f>SUM(C16:E16)</f>
        <v>3967</v>
      </c>
    </row>
    <row r="17" spans="1:6" x14ac:dyDescent="0.2">
      <c r="A17" s="27"/>
      <c r="B17" s="4" t="s">
        <v>16</v>
      </c>
      <c r="C17" s="4">
        <f>7440+115</f>
        <v>7555</v>
      </c>
      <c r="D17" s="4">
        <f>338+6</f>
        <v>344</v>
      </c>
      <c r="E17" s="4">
        <v>40</v>
      </c>
      <c r="F17" s="5">
        <f>SUM(C17:E17)</f>
        <v>7939</v>
      </c>
    </row>
    <row r="18" spans="1:6" x14ac:dyDescent="0.2">
      <c r="A18" s="27"/>
      <c r="B18" s="4" t="s">
        <v>17</v>
      </c>
      <c r="C18" s="4">
        <f>4347+72</f>
        <v>4419</v>
      </c>
      <c r="D18" s="4">
        <f>142+2</f>
        <v>144</v>
      </c>
      <c r="E18" s="4">
        <v>26</v>
      </c>
      <c r="F18" s="5">
        <f>SUM(C18:E18)</f>
        <v>4589</v>
      </c>
    </row>
    <row r="19" spans="1:6" x14ac:dyDescent="0.2">
      <c r="A19" s="27"/>
      <c r="B19" s="4" t="s">
        <v>18</v>
      </c>
      <c r="C19" s="4">
        <f>3044+56</f>
        <v>3100</v>
      </c>
      <c r="D19" s="4">
        <f>61+2</f>
        <v>63</v>
      </c>
      <c r="E19" s="4">
        <v>13</v>
      </c>
      <c r="F19" s="5">
        <f>SUM(C19:E19)</f>
        <v>3176</v>
      </c>
    </row>
    <row r="20" spans="1:6" x14ac:dyDescent="0.2">
      <c r="A20" s="27"/>
      <c r="B20" s="4" t="s">
        <v>19</v>
      </c>
      <c r="C20" s="4">
        <f>1914+16</f>
        <v>1930</v>
      </c>
      <c r="D20" s="4">
        <f>22+2</f>
        <v>24</v>
      </c>
      <c r="E20" s="4">
        <v>2</v>
      </c>
      <c r="F20" s="5">
        <f>SUM(C20:E20)</f>
        <v>1956</v>
      </c>
    </row>
    <row r="21" spans="1:6" x14ac:dyDescent="0.2">
      <c r="A21" s="27"/>
      <c r="B21" s="4" t="s">
        <v>20</v>
      </c>
      <c r="C21" s="4">
        <f>1233+2</f>
        <v>1235</v>
      </c>
      <c r="D21" s="4">
        <v>1</v>
      </c>
      <c r="E21" s="4">
        <v>3</v>
      </c>
      <c r="F21" s="5">
        <f>SUM(C21:E21)</f>
        <v>1239</v>
      </c>
    </row>
    <row r="22" spans="1:6" x14ac:dyDescent="0.2">
      <c r="A22" s="27"/>
      <c r="B22" s="4" t="s">
        <v>5</v>
      </c>
      <c r="C22" s="4">
        <f>263+1</f>
        <v>264</v>
      </c>
      <c r="D22" s="4">
        <v>0</v>
      </c>
      <c r="E22" s="4">
        <v>1</v>
      </c>
      <c r="F22" s="5">
        <f>SUM(C22:E22)</f>
        <v>265</v>
      </c>
    </row>
    <row r="23" spans="1:6" x14ac:dyDescent="0.2">
      <c r="A23" s="27"/>
      <c r="B23" s="6" t="s">
        <v>39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>SUM(C23:E23)</f>
        <v>30456</v>
      </c>
    </row>
    <row r="24" spans="1:6" x14ac:dyDescent="0.2">
      <c r="A24" s="27" t="s">
        <v>43</v>
      </c>
      <c r="B24" s="4" t="s">
        <v>6</v>
      </c>
      <c r="C24" s="4">
        <v>134</v>
      </c>
      <c r="D24" s="4">
        <v>59</v>
      </c>
      <c r="E24" s="4">
        <v>59</v>
      </c>
      <c r="F24" s="5">
        <f>SUM(C24:E24)</f>
        <v>252</v>
      </c>
    </row>
    <row r="25" spans="1:6" x14ac:dyDescent="0.2">
      <c r="A25" s="27"/>
      <c r="B25" s="4" t="s">
        <v>21</v>
      </c>
      <c r="C25" s="4">
        <v>69</v>
      </c>
      <c r="D25" s="4">
        <v>25</v>
      </c>
      <c r="E25" s="4">
        <v>4</v>
      </c>
      <c r="F25" s="5">
        <f>SUM(C25:E25)</f>
        <v>98</v>
      </c>
    </row>
    <row r="26" spans="1:6" x14ac:dyDescent="0.2">
      <c r="A26" s="27"/>
      <c r="B26" s="4" t="s">
        <v>22</v>
      </c>
      <c r="C26" s="4">
        <f>228+3</f>
        <v>231</v>
      </c>
      <c r="D26" s="4">
        <f>100+2</f>
        <v>102</v>
      </c>
      <c r="E26" s="4">
        <v>11</v>
      </c>
      <c r="F26" s="5">
        <f>SUM(C26:E26)</f>
        <v>344</v>
      </c>
    </row>
    <row r="27" spans="1:6" x14ac:dyDescent="0.2">
      <c r="A27" s="27"/>
      <c r="B27" s="4" t="s">
        <v>23</v>
      </c>
      <c r="C27" s="4">
        <f>144+1</f>
        <v>145</v>
      </c>
      <c r="D27" s="4">
        <f>65+3</f>
        <v>68</v>
      </c>
      <c r="E27" s="4">
        <v>2</v>
      </c>
      <c r="F27" s="5">
        <f>SUM(C27:E27)</f>
        <v>215</v>
      </c>
    </row>
    <row r="28" spans="1:6" x14ac:dyDescent="0.2">
      <c r="A28" s="27"/>
      <c r="B28" s="4" t="s">
        <v>24</v>
      </c>
      <c r="C28" s="4">
        <v>105</v>
      </c>
      <c r="D28" s="4">
        <f>33+1</f>
        <v>34</v>
      </c>
      <c r="E28" s="4">
        <v>1</v>
      </c>
      <c r="F28" s="5">
        <f>SUM(C28:E28)</f>
        <v>140</v>
      </c>
    </row>
    <row r="29" spans="1:6" x14ac:dyDescent="0.2">
      <c r="A29" s="27"/>
      <c r="B29" s="4" t="s">
        <v>25</v>
      </c>
      <c r="C29" s="4">
        <f>94+1</f>
        <v>95</v>
      </c>
      <c r="D29" s="4">
        <f>11+2</f>
        <v>13</v>
      </c>
      <c r="E29" s="4">
        <v>0</v>
      </c>
      <c r="F29" s="5">
        <f>SUM(C29:E29)</f>
        <v>108</v>
      </c>
    </row>
    <row r="30" spans="1:6" x14ac:dyDescent="0.2">
      <c r="A30" s="27"/>
      <c r="B30" s="4" t="s">
        <v>26</v>
      </c>
      <c r="C30" s="4">
        <v>29</v>
      </c>
      <c r="D30" s="4">
        <v>0</v>
      </c>
      <c r="E30" s="4">
        <v>0</v>
      </c>
      <c r="F30" s="5">
        <f>SUM(C30:E30)</f>
        <v>29</v>
      </c>
    </row>
    <row r="31" spans="1:6" x14ac:dyDescent="0.2">
      <c r="A31" s="27"/>
      <c r="B31" s="4" t="s">
        <v>7</v>
      </c>
      <c r="C31" s="4">
        <v>3</v>
      </c>
      <c r="D31" s="4">
        <v>0</v>
      </c>
      <c r="E31" s="4">
        <v>0</v>
      </c>
      <c r="F31" s="5">
        <f>SUM(C31:E31)</f>
        <v>3</v>
      </c>
    </row>
    <row r="32" spans="1:6" x14ac:dyDescent="0.2">
      <c r="A32" s="27"/>
      <c r="B32" s="6" t="s">
        <v>39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>SUM(C32:E32)</f>
        <v>1189</v>
      </c>
    </row>
    <row r="33" spans="1:6" x14ac:dyDescent="0.2">
      <c r="A33" s="27" t="s">
        <v>44</v>
      </c>
      <c r="B33" s="4" t="s">
        <v>8</v>
      </c>
      <c r="C33" s="4">
        <v>20</v>
      </c>
      <c r="D33" s="4">
        <v>17</v>
      </c>
      <c r="E33" s="4">
        <v>35</v>
      </c>
      <c r="F33" s="5">
        <f>SUM(C33:E33)</f>
        <v>72</v>
      </c>
    </row>
    <row r="34" spans="1:6" x14ac:dyDescent="0.2">
      <c r="A34" s="27"/>
      <c r="B34" s="4" t="s">
        <v>27</v>
      </c>
      <c r="C34" s="4">
        <v>8</v>
      </c>
      <c r="D34" s="4">
        <v>3</v>
      </c>
      <c r="E34" s="4">
        <v>4</v>
      </c>
      <c r="F34" s="5">
        <f>SUM(C34:E34)</f>
        <v>15</v>
      </c>
    </row>
    <row r="35" spans="1:6" x14ac:dyDescent="0.2">
      <c r="A35" s="27"/>
      <c r="B35" s="4" t="s">
        <v>28</v>
      </c>
      <c r="C35" s="4">
        <v>42</v>
      </c>
      <c r="D35" s="4">
        <f>34+1</f>
        <v>35</v>
      </c>
      <c r="E35" s="4">
        <v>15</v>
      </c>
      <c r="F35" s="5">
        <f>SUM(C35:E35)</f>
        <v>92</v>
      </c>
    </row>
    <row r="36" spans="1:6" x14ac:dyDescent="0.2">
      <c r="A36" s="27"/>
      <c r="B36" s="4" t="s">
        <v>29</v>
      </c>
      <c r="C36" s="4">
        <v>24</v>
      </c>
      <c r="D36" s="4">
        <v>22</v>
      </c>
      <c r="E36" s="4">
        <v>3</v>
      </c>
      <c r="F36" s="5">
        <f>SUM(C36:E36)</f>
        <v>49</v>
      </c>
    </row>
    <row r="37" spans="1:6" x14ac:dyDescent="0.2">
      <c r="A37" s="27"/>
      <c r="B37" s="4" t="s">
        <v>30</v>
      </c>
      <c r="C37" s="4">
        <v>16</v>
      </c>
      <c r="D37" s="4">
        <v>5</v>
      </c>
      <c r="E37" s="4">
        <v>0</v>
      </c>
      <c r="F37" s="5">
        <f>SUM(C37:E37)</f>
        <v>21</v>
      </c>
    </row>
    <row r="38" spans="1:6" x14ac:dyDescent="0.2">
      <c r="A38" s="27"/>
      <c r="B38" s="4" t="s">
        <v>31</v>
      </c>
      <c r="C38" s="4">
        <v>19</v>
      </c>
      <c r="D38" s="4">
        <f>1+1</f>
        <v>2</v>
      </c>
      <c r="E38" s="4">
        <v>0</v>
      </c>
      <c r="F38" s="5">
        <f>SUM(C38:E38)</f>
        <v>21</v>
      </c>
    </row>
    <row r="39" spans="1:6" x14ac:dyDescent="0.2">
      <c r="A39" s="27"/>
      <c r="B39" s="4" t="s">
        <v>32</v>
      </c>
      <c r="C39" s="4">
        <f>3+1</f>
        <v>4</v>
      </c>
      <c r="D39" s="4">
        <v>0</v>
      </c>
      <c r="E39" s="4">
        <v>0</v>
      </c>
      <c r="F39" s="5">
        <f>SUM(C39:E39)</f>
        <v>4</v>
      </c>
    </row>
    <row r="40" spans="1:6" x14ac:dyDescent="0.2">
      <c r="A40" s="27"/>
      <c r="B40" s="4" t="s">
        <v>9</v>
      </c>
      <c r="C40" s="4">
        <v>0</v>
      </c>
      <c r="D40" s="4">
        <v>0</v>
      </c>
      <c r="E40" s="4">
        <v>0</v>
      </c>
      <c r="F40" s="5">
        <f>SUM(C40:E40)</f>
        <v>0</v>
      </c>
    </row>
    <row r="41" spans="1:6" ht="12.75" thickBot="1" x14ac:dyDescent="0.25">
      <c r="A41" s="28"/>
      <c r="B41" s="8" t="s">
        <v>39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>SUM(C41:E41)</f>
        <v>274</v>
      </c>
    </row>
    <row r="42" spans="1:6" ht="12.75" thickBot="1" x14ac:dyDescent="0.25">
      <c r="A42" s="10" t="s">
        <v>39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>SUM(C42:E42)</f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22" t="s">
        <v>157</v>
      </c>
      <c r="B45" s="22"/>
      <c r="C45" s="22"/>
      <c r="D45" s="22"/>
      <c r="E45" s="22"/>
      <c r="F45" s="22"/>
    </row>
    <row r="46" spans="1:6" ht="12.75" customHeight="1" x14ac:dyDescent="0.2">
      <c r="A46" s="13">
        <v>43077</v>
      </c>
    </row>
    <row r="47" spans="1:6" ht="12.75" customHeight="1" x14ac:dyDescent="0.2">
      <c r="A47" s="23" t="s">
        <v>3</v>
      </c>
      <c r="B47" s="23"/>
      <c r="C47" s="23"/>
    </row>
    <row r="49" spans="1:7" x14ac:dyDescent="0.2">
      <c r="D49" s="24" t="s">
        <v>45</v>
      </c>
      <c r="E49" s="24"/>
      <c r="F49" s="24"/>
    </row>
    <row r="50" spans="1:7" x14ac:dyDescent="0.2">
      <c r="D50" s="24" t="s">
        <v>46</v>
      </c>
      <c r="E50" s="24"/>
      <c r="F50" s="24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D50:F50"/>
    <mergeCell ref="D49:F49"/>
    <mergeCell ref="A47:C47"/>
    <mergeCell ref="A6:A14"/>
    <mergeCell ref="A15:A23"/>
    <mergeCell ref="A24:A32"/>
    <mergeCell ref="A33:A41"/>
    <mergeCell ref="A45:F45"/>
    <mergeCell ref="C3:E3"/>
    <mergeCell ref="E4:E5"/>
    <mergeCell ref="A1:F1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3" sqref="A3:A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2.75" thickBot="1" x14ac:dyDescent="0.25"/>
    <row r="3" spans="1:10" ht="12" customHeight="1" x14ac:dyDescent="0.2">
      <c r="A3" s="29"/>
      <c r="B3" s="41" t="s">
        <v>49</v>
      </c>
      <c r="C3" s="41" t="s">
        <v>50</v>
      </c>
      <c r="D3" s="41" t="s">
        <v>51</v>
      </c>
      <c r="E3" s="41" t="s">
        <v>50</v>
      </c>
      <c r="F3" s="41" t="s">
        <v>52</v>
      </c>
      <c r="G3" s="41" t="s">
        <v>50</v>
      </c>
      <c r="H3" s="41" t="s">
        <v>53</v>
      </c>
      <c r="I3" s="41" t="s">
        <v>50</v>
      </c>
      <c r="J3" s="42" t="s">
        <v>39</v>
      </c>
    </row>
    <row r="4" spans="1:10" x14ac:dyDescent="0.2">
      <c r="A4" s="30"/>
      <c r="B4" s="43"/>
      <c r="C4" s="43"/>
      <c r="D4" s="43"/>
      <c r="E4" s="43"/>
      <c r="F4" s="43"/>
      <c r="G4" s="43"/>
      <c r="H4" s="43"/>
      <c r="I4" s="43"/>
      <c r="J4" s="44"/>
    </row>
    <row r="5" spans="1:10" ht="12.75" thickBot="1" x14ac:dyDescent="0.25">
      <c r="A5" s="31"/>
      <c r="B5" s="45"/>
      <c r="C5" s="45"/>
      <c r="D5" s="45"/>
      <c r="E5" s="45"/>
      <c r="F5" s="45"/>
      <c r="G5" s="45"/>
      <c r="H5" s="45"/>
      <c r="I5" s="45"/>
      <c r="J5" s="46"/>
    </row>
    <row r="6" spans="1:10" ht="12" customHeight="1" x14ac:dyDescent="0.2">
      <c r="A6" s="26" t="s">
        <v>41</v>
      </c>
      <c r="B6" s="47" t="s">
        <v>54</v>
      </c>
      <c r="C6" s="2">
        <v>9</v>
      </c>
      <c r="D6" s="2" t="s">
        <v>55</v>
      </c>
      <c r="E6" s="2">
        <v>348</v>
      </c>
      <c r="F6" s="2" t="s">
        <v>56</v>
      </c>
      <c r="G6" s="2">
        <v>83</v>
      </c>
      <c r="H6" s="2" t="s">
        <v>0</v>
      </c>
      <c r="I6" s="2">
        <v>98</v>
      </c>
      <c r="J6" s="48"/>
    </row>
    <row r="7" spans="1:10" x14ac:dyDescent="0.2">
      <c r="A7" s="27"/>
      <c r="B7" s="49" t="s">
        <v>57</v>
      </c>
      <c r="C7" s="4">
        <v>2</v>
      </c>
      <c r="D7" s="4" t="s">
        <v>58</v>
      </c>
      <c r="E7" s="4">
        <v>308</v>
      </c>
      <c r="F7" s="4" t="s">
        <v>59</v>
      </c>
      <c r="G7" s="4">
        <v>53</v>
      </c>
      <c r="H7" s="4" t="s">
        <v>14</v>
      </c>
      <c r="I7" s="4">
        <v>95</v>
      </c>
      <c r="J7" s="50"/>
    </row>
    <row r="8" spans="1:10" x14ac:dyDescent="0.2">
      <c r="A8" s="27"/>
      <c r="B8" s="49" t="s">
        <v>60</v>
      </c>
      <c r="C8" s="4">
        <v>13</v>
      </c>
      <c r="D8" s="4" t="s">
        <v>61</v>
      </c>
      <c r="E8" s="4">
        <v>561</v>
      </c>
      <c r="F8" s="4" t="s">
        <v>62</v>
      </c>
      <c r="G8" s="4">
        <v>139</v>
      </c>
      <c r="H8" s="4" t="s">
        <v>10</v>
      </c>
      <c r="I8" s="4">
        <v>146</v>
      </c>
      <c r="J8" s="50"/>
    </row>
    <row r="9" spans="1:10" x14ac:dyDescent="0.2">
      <c r="A9" s="27"/>
      <c r="B9" s="49" t="s">
        <v>63</v>
      </c>
      <c r="C9" s="4">
        <v>8</v>
      </c>
      <c r="D9" s="4" t="s">
        <v>64</v>
      </c>
      <c r="E9" s="4">
        <v>262</v>
      </c>
      <c r="F9" s="4" t="s">
        <v>65</v>
      </c>
      <c r="G9" s="4">
        <v>66</v>
      </c>
      <c r="H9" s="4" t="s">
        <v>11</v>
      </c>
      <c r="I9" s="4">
        <v>61</v>
      </c>
      <c r="J9" s="50"/>
    </row>
    <row r="10" spans="1:10" x14ac:dyDescent="0.2">
      <c r="A10" s="27"/>
      <c r="B10" s="49" t="s">
        <v>66</v>
      </c>
      <c r="C10" s="4">
        <v>3</v>
      </c>
      <c r="D10" s="4" t="s">
        <v>67</v>
      </c>
      <c r="E10" s="4">
        <v>150</v>
      </c>
      <c r="F10" s="4" t="s">
        <v>68</v>
      </c>
      <c r="G10" s="4">
        <v>32</v>
      </c>
      <c r="H10" s="4" t="s">
        <v>12</v>
      </c>
      <c r="I10" s="4">
        <v>39</v>
      </c>
      <c r="J10" s="50"/>
    </row>
    <row r="11" spans="1:10" x14ac:dyDescent="0.2">
      <c r="A11" s="27"/>
      <c r="B11" s="49" t="s">
        <v>69</v>
      </c>
      <c r="C11" s="4">
        <v>3</v>
      </c>
      <c r="D11" s="4" t="s">
        <v>70</v>
      </c>
      <c r="E11" s="4">
        <v>81</v>
      </c>
      <c r="F11" s="4" t="s">
        <v>71</v>
      </c>
      <c r="G11" s="4">
        <v>17</v>
      </c>
      <c r="H11" s="4" t="s">
        <v>13</v>
      </c>
      <c r="I11" s="4">
        <v>19</v>
      </c>
      <c r="J11" s="50"/>
    </row>
    <row r="12" spans="1:10" x14ac:dyDescent="0.2">
      <c r="A12" s="27"/>
      <c r="B12" s="49" t="s">
        <v>72</v>
      </c>
      <c r="C12" s="4">
        <v>1</v>
      </c>
      <c r="D12" s="4" t="s">
        <v>73</v>
      </c>
      <c r="E12" s="4">
        <v>54</v>
      </c>
      <c r="F12" s="4" t="s">
        <v>74</v>
      </c>
      <c r="G12" s="4">
        <v>11</v>
      </c>
      <c r="H12" s="4" t="s">
        <v>1</v>
      </c>
      <c r="I12" s="4">
        <v>13</v>
      </c>
      <c r="J12" s="50"/>
    </row>
    <row r="13" spans="1:10" x14ac:dyDescent="0.2">
      <c r="A13" s="27"/>
      <c r="B13" s="49" t="s">
        <v>75</v>
      </c>
      <c r="C13" s="4">
        <v>1</v>
      </c>
      <c r="D13" s="4" t="s">
        <v>76</v>
      </c>
      <c r="E13" s="4">
        <v>82</v>
      </c>
      <c r="F13" s="4" t="s">
        <v>77</v>
      </c>
      <c r="G13" s="4">
        <v>26</v>
      </c>
      <c r="H13" s="4" t="s">
        <v>2</v>
      </c>
      <c r="I13" s="4">
        <v>17</v>
      </c>
      <c r="J13" s="50"/>
    </row>
    <row r="14" spans="1:10" ht="12.75" thickBot="1" x14ac:dyDescent="0.25">
      <c r="A14" s="27"/>
      <c r="B14" s="51" t="s">
        <v>39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ht="12" customHeight="1" x14ac:dyDescent="0.2">
      <c r="A15" s="26" t="s">
        <v>42</v>
      </c>
      <c r="B15" s="49" t="s">
        <v>78</v>
      </c>
      <c r="C15" s="4">
        <v>2</v>
      </c>
      <c r="D15" s="4" t="s">
        <v>0</v>
      </c>
      <c r="E15" s="4">
        <v>172</v>
      </c>
      <c r="F15" s="4" t="s">
        <v>79</v>
      </c>
      <c r="G15" s="4">
        <v>41</v>
      </c>
      <c r="H15" s="4" t="s">
        <v>4</v>
      </c>
      <c r="I15" s="4">
        <v>39</v>
      </c>
      <c r="J15" s="50"/>
    </row>
    <row r="16" spans="1:10" x14ac:dyDescent="0.2">
      <c r="A16" s="27"/>
      <c r="B16" s="49" t="s">
        <v>80</v>
      </c>
      <c r="C16" s="4">
        <v>1</v>
      </c>
      <c r="D16" s="4" t="s">
        <v>81</v>
      </c>
      <c r="E16" s="4">
        <v>120</v>
      </c>
      <c r="F16" s="4" t="s">
        <v>82</v>
      </c>
      <c r="G16" s="4">
        <v>29</v>
      </c>
      <c r="H16" s="4" t="s">
        <v>15</v>
      </c>
      <c r="I16" s="4">
        <v>28</v>
      </c>
      <c r="J16" s="50"/>
    </row>
    <row r="17" spans="1:10" x14ac:dyDescent="0.2">
      <c r="A17" s="27"/>
      <c r="B17" s="49" t="s">
        <v>83</v>
      </c>
      <c r="C17" s="4">
        <v>10</v>
      </c>
      <c r="D17" s="4" t="s">
        <v>84</v>
      </c>
      <c r="E17" s="4">
        <v>420</v>
      </c>
      <c r="F17" s="4" t="s">
        <v>85</v>
      </c>
      <c r="G17" s="4">
        <v>75</v>
      </c>
      <c r="H17" s="4" t="s">
        <v>16</v>
      </c>
      <c r="I17" s="4">
        <v>72</v>
      </c>
      <c r="J17" s="50"/>
    </row>
    <row r="18" spans="1:10" x14ac:dyDescent="0.2">
      <c r="A18" s="27"/>
      <c r="B18" s="49" t="s">
        <v>86</v>
      </c>
      <c r="C18" s="4">
        <v>7</v>
      </c>
      <c r="D18" s="4" t="s">
        <v>87</v>
      </c>
      <c r="E18" s="4">
        <v>272</v>
      </c>
      <c r="F18" s="4" t="s">
        <v>88</v>
      </c>
      <c r="G18" s="4">
        <v>52</v>
      </c>
      <c r="H18" s="4" t="s">
        <v>17</v>
      </c>
      <c r="I18" s="4">
        <v>64</v>
      </c>
      <c r="J18" s="50"/>
    </row>
    <row r="19" spans="1:10" x14ac:dyDescent="0.2">
      <c r="A19" s="27"/>
      <c r="B19" s="49" t="s">
        <v>89</v>
      </c>
      <c r="C19" s="4">
        <v>4</v>
      </c>
      <c r="D19" s="4" t="s">
        <v>90</v>
      </c>
      <c r="E19" s="4">
        <v>122</v>
      </c>
      <c r="F19" s="4" t="s">
        <v>91</v>
      </c>
      <c r="G19" s="4">
        <v>31</v>
      </c>
      <c r="H19" s="4" t="s">
        <v>18</v>
      </c>
      <c r="I19" s="4">
        <v>27</v>
      </c>
      <c r="J19" s="50"/>
    </row>
    <row r="20" spans="1:10" x14ac:dyDescent="0.2">
      <c r="A20" s="27"/>
      <c r="B20" s="49" t="s">
        <v>92</v>
      </c>
      <c r="C20" s="4">
        <v>2</v>
      </c>
      <c r="D20" s="4" t="s">
        <v>93</v>
      </c>
      <c r="E20" s="4">
        <v>58</v>
      </c>
      <c r="F20" s="4" t="s">
        <v>94</v>
      </c>
      <c r="G20" s="4">
        <v>11</v>
      </c>
      <c r="H20" s="4" t="s">
        <v>19</v>
      </c>
      <c r="I20" s="4">
        <v>15</v>
      </c>
      <c r="J20" s="50"/>
    </row>
    <row r="21" spans="1:10" x14ac:dyDescent="0.2">
      <c r="A21" s="27"/>
      <c r="B21" s="49" t="s">
        <v>95</v>
      </c>
      <c r="C21" s="4">
        <v>0</v>
      </c>
      <c r="D21" s="4" t="s">
        <v>96</v>
      </c>
      <c r="E21" s="4">
        <v>29</v>
      </c>
      <c r="F21" s="4" t="s">
        <v>97</v>
      </c>
      <c r="G21" s="4">
        <v>6</v>
      </c>
      <c r="H21" s="4" t="s">
        <v>20</v>
      </c>
      <c r="I21" s="4">
        <v>6</v>
      </c>
      <c r="J21" s="50"/>
    </row>
    <row r="22" spans="1:10" x14ac:dyDescent="0.2">
      <c r="A22" s="27"/>
      <c r="B22" s="49" t="s">
        <v>98</v>
      </c>
      <c r="C22" s="4">
        <v>0</v>
      </c>
      <c r="D22" s="4" t="s">
        <v>99</v>
      </c>
      <c r="E22" s="4">
        <v>21</v>
      </c>
      <c r="F22" s="4" t="s">
        <v>100</v>
      </c>
      <c r="G22" s="4">
        <v>2</v>
      </c>
      <c r="H22" s="4" t="s">
        <v>5</v>
      </c>
      <c r="I22" s="4">
        <v>3</v>
      </c>
      <c r="J22" s="50"/>
    </row>
    <row r="23" spans="1:10" ht="12.75" thickBot="1" x14ac:dyDescent="0.25">
      <c r="A23" s="27"/>
      <c r="B23" s="51" t="s">
        <v>39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ht="12" customHeight="1" x14ac:dyDescent="0.2">
      <c r="A24" s="26" t="s">
        <v>43</v>
      </c>
      <c r="B24" s="49" t="s">
        <v>101</v>
      </c>
      <c r="C24" s="4">
        <v>0</v>
      </c>
      <c r="D24" s="4" t="s">
        <v>102</v>
      </c>
      <c r="E24" s="4">
        <v>63</v>
      </c>
      <c r="F24" s="4" t="s">
        <v>103</v>
      </c>
      <c r="G24" s="4">
        <v>10</v>
      </c>
      <c r="H24" s="4" t="s">
        <v>6</v>
      </c>
      <c r="I24" s="4">
        <v>14</v>
      </c>
      <c r="J24" s="50"/>
    </row>
    <row r="25" spans="1:10" x14ac:dyDescent="0.2">
      <c r="A25" s="27"/>
      <c r="B25" s="49" t="s">
        <v>104</v>
      </c>
      <c r="C25" s="4">
        <v>1</v>
      </c>
      <c r="D25" s="4" t="s">
        <v>105</v>
      </c>
      <c r="E25" s="4">
        <v>43</v>
      </c>
      <c r="F25" s="4" t="s">
        <v>106</v>
      </c>
      <c r="G25" s="4">
        <v>7</v>
      </c>
      <c r="H25" s="4" t="s">
        <v>21</v>
      </c>
      <c r="I25" s="4">
        <v>8</v>
      </c>
      <c r="J25" s="50"/>
    </row>
    <row r="26" spans="1:10" x14ac:dyDescent="0.2">
      <c r="A26" s="27"/>
      <c r="B26" s="49" t="s">
        <v>107</v>
      </c>
      <c r="C26" s="4">
        <v>0</v>
      </c>
      <c r="D26" s="4" t="s">
        <v>108</v>
      </c>
      <c r="E26" s="4">
        <v>193</v>
      </c>
      <c r="F26" s="4" t="s">
        <v>109</v>
      </c>
      <c r="G26" s="4">
        <v>28</v>
      </c>
      <c r="H26" s="4" t="s">
        <v>22</v>
      </c>
      <c r="I26" s="4">
        <v>36</v>
      </c>
      <c r="J26" s="50"/>
    </row>
    <row r="27" spans="1:10" x14ac:dyDescent="0.2">
      <c r="A27" s="27"/>
      <c r="B27" s="49" t="s">
        <v>110</v>
      </c>
      <c r="C27" s="4">
        <v>0</v>
      </c>
      <c r="D27" s="4" t="s">
        <v>111</v>
      </c>
      <c r="E27" s="4">
        <v>93</v>
      </c>
      <c r="F27" s="4" t="s">
        <v>112</v>
      </c>
      <c r="G27" s="4">
        <v>23</v>
      </c>
      <c r="H27" s="4" t="s">
        <v>23</v>
      </c>
      <c r="I27" s="4">
        <v>16</v>
      </c>
      <c r="J27" s="50"/>
    </row>
    <row r="28" spans="1:10" x14ac:dyDescent="0.2">
      <c r="A28" s="27"/>
      <c r="B28" s="49" t="s">
        <v>113</v>
      </c>
      <c r="C28" s="4">
        <v>1</v>
      </c>
      <c r="D28" s="4" t="s">
        <v>114</v>
      </c>
      <c r="E28" s="4">
        <v>51</v>
      </c>
      <c r="F28" s="4" t="s">
        <v>115</v>
      </c>
      <c r="G28" s="4">
        <v>10</v>
      </c>
      <c r="H28" s="4" t="s">
        <v>24</v>
      </c>
      <c r="I28" s="4">
        <v>15</v>
      </c>
      <c r="J28" s="50"/>
    </row>
    <row r="29" spans="1:10" x14ac:dyDescent="0.2">
      <c r="A29" s="27"/>
      <c r="B29" s="49" t="s">
        <v>116</v>
      </c>
      <c r="C29" s="4">
        <v>0</v>
      </c>
      <c r="D29" s="4" t="s">
        <v>117</v>
      </c>
      <c r="E29" s="4">
        <v>13</v>
      </c>
      <c r="F29" s="4" t="s">
        <v>118</v>
      </c>
      <c r="G29" s="4">
        <v>1</v>
      </c>
      <c r="H29" s="4" t="s">
        <v>25</v>
      </c>
      <c r="I29" s="4">
        <v>2</v>
      </c>
      <c r="J29" s="50"/>
    </row>
    <row r="30" spans="1:10" x14ac:dyDescent="0.2">
      <c r="A30" s="27"/>
      <c r="B30" s="49" t="s">
        <v>119</v>
      </c>
      <c r="C30" s="4">
        <v>0</v>
      </c>
      <c r="D30" s="4" t="s">
        <v>120</v>
      </c>
      <c r="E30" s="4">
        <v>5</v>
      </c>
      <c r="F30" s="4" t="s">
        <v>121</v>
      </c>
      <c r="G30" s="4">
        <v>1</v>
      </c>
      <c r="H30" s="4" t="s">
        <v>26</v>
      </c>
      <c r="I30" s="4">
        <v>4</v>
      </c>
      <c r="J30" s="50"/>
    </row>
    <row r="31" spans="1:10" x14ac:dyDescent="0.2">
      <c r="A31" s="27"/>
      <c r="B31" s="49" t="s">
        <v>122</v>
      </c>
      <c r="C31" s="4">
        <v>0</v>
      </c>
      <c r="D31" s="4" t="s">
        <v>123</v>
      </c>
      <c r="E31" s="4">
        <v>3</v>
      </c>
      <c r="F31" s="4" t="s">
        <v>124</v>
      </c>
      <c r="G31" s="4">
        <v>0</v>
      </c>
      <c r="H31" s="4" t="s">
        <v>7</v>
      </c>
      <c r="I31" s="4">
        <v>0</v>
      </c>
      <c r="J31" s="50"/>
    </row>
    <row r="32" spans="1:10" ht="12.75" thickBot="1" x14ac:dyDescent="0.25">
      <c r="A32" s="27"/>
      <c r="B32" s="51" t="s">
        <v>39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ht="12" customHeight="1" x14ac:dyDescent="0.2">
      <c r="A33" s="26" t="s">
        <v>44</v>
      </c>
      <c r="B33" s="49" t="s">
        <v>0</v>
      </c>
      <c r="C33" s="4">
        <v>0</v>
      </c>
      <c r="D33" s="4" t="s">
        <v>125</v>
      </c>
      <c r="E33" s="4">
        <v>29</v>
      </c>
      <c r="F33" s="4" t="s">
        <v>126</v>
      </c>
      <c r="G33" s="4">
        <v>2</v>
      </c>
      <c r="H33" s="4" t="s">
        <v>8</v>
      </c>
      <c r="I33" s="4">
        <v>5</v>
      </c>
      <c r="J33" s="50"/>
    </row>
    <row r="34" spans="1:10" x14ac:dyDescent="0.2">
      <c r="A34" s="27"/>
      <c r="B34" s="49" t="s">
        <v>14</v>
      </c>
      <c r="C34" s="4">
        <v>0</v>
      </c>
      <c r="D34" s="4" t="s">
        <v>127</v>
      </c>
      <c r="E34" s="4">
        <v>13</v>
      </c>
      <c r="F34" s="4" t="s">
        <v>128</v>
      </c>
      <c r="G34" s="4">
        <v>6</v>
      </c>
      <c r="H34" s="4" t="s">
        <v>27</v>
      </c>
      <c r="I34" s="4">
        <v>2</v>
      </c>
      <c r="J34" s="50"/>
    </row>
    <row r="35" spans="1:10" x14ac:dyDescent="0.2">
      <c r="A35" s="27"/>
      <c r="B35" s="49" t="s">
        <v>10</v>
      </c>
      <c r="C35" s="4">
        <v>1</v>
      </c>
      <c r="D35" s="4" t="s">
        <v>129</v>
      </c>
      <c r="E35" s="4">
        <v>109</v>
      </c>
      <c r="F35" s="4" t="s">
        <v>130</v>
      </c>
      <c r="G35" s="4">
        <v>19</v>
      </c>
      <c r="H35" s="4" t="s">
        <v>28</v>
      </c>
      <c r="I35" s="4">
        <v>10</v>
      </c>
      <c r="J35" s="50"/>
    </row>
    <row r="36" spans="1:10" x14ac:dyDescent="0.2">
      <c r="A36" s="27"/>
      <c r="B36" s="49" t="s">
        <v>11</v>
      </c>
      <c r="C36" s="4">
        <v>1</v>
      </c>
      <c r="D36" s="4" t="s">
        <v>131</v>
      </c>
      <c r="E36" s="4">
        <v>41</v>
      </c>
      <c r="F36" s="4" t="s">
        <v>132</v>
      </c>
      <c r="G36" s="4">
        <v>10</v>
      </c>
      <c r="H36" s="4" t="s">
        <v>29</v>
      </c>
      <c r="I36" s="4">
        <v>7</v>
      </c>
      <c r="J36" s="50"/>
    </row>
    <row r="37" spans="1:10" x14ac:dyDescent="0.2">
      <c r="A37" s="27"/>
      <c r="B37" s="49" t="s">
        <v>12</v>
      </c>
      <c r="C37" s="4">
        <v>0</v>
      </c>
      <c r="D37" s="4" t="s">
        <v>133</v>
      </c>
      <c r="E37" s="4">
        <v>12</v>
      </c>
      <c r="F37" s="4" t="s">
        <v>134</v>
      </c>
      <c r="G37" s="4">
        <v>3</v>
      </c>
      <c r="H37" s="4" t="s">
        <v>30</v>
      </c>
      <c r="I37" s="4">
        <v>7</v>
      </c>
      <c r="J37" s="50"/>
    </row>
    <row r="38" spans="1:10" x14ac:dyDescent="0.2">
      <c r="A38" s="27"/>
      <c r="B38" s="49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1</v>
      </c>
      <c r="H38" s="4" t="s">
        <v>31</v>
      </c>
      <c r="I38" s="4">
        <v>0</v>
      </c>
      <c r="J38" s="50"/>
    </row>
    <row r="39" spans="1:10" x14ac:dyDescent="0.2">
      <c r="A39" s="27"/>
      <c r="B39" s="49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1</v>
      </c>
      <c r="J39" s="50"/>
    </row>
    <row r="40" spans="1:10" x14ac:dyDescent="0.2">
      <c r="A40" s="27"/>
      <c r="B40" s="49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0"/>
    </row>
    <row r="41" spans="1:10" ht="12.75" thickBot="1" x14ac:dyDescent="0.25">
      <c r="A41" s="27"/>
      <c r="B41" s="52" t="s">
        <v>39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53" t="s">
        <v>39</v>
      </c>
      <c r="B42" s="54"/>
      <c r="C42" s="55">
        <f>C14+C23+C32+C41</f>
        <v>70</v>
      </c>
      <c r="D42" s="55"/>
      <c r="E42" s="55">
        <f>E14+E23+E32+E41</f>
        <v>3737</v>
      </c>
      <c r="F42" s="55"/>
      <c r="G42" s="55">
        <f>G14+G23+G32+G41</f>
        <v>795</v>
      </c>
      <c r="H42" s="55"/>
      <c r="I42" s="55">
        <f>I14+I23+I32+I41</f>
        <v>869</v>
      </c>
      <c r="J42" s="56">
        <f>C42+E42+G42+I42</f>
        <v>5471</v>
      </c>
    </row>
    <row r="44" spans="1:10" x14ac:dyDescent="0.2">
      <c r="A44" s="57" t="s">
        <v>143</v>
      </c>
      <c r="B44" s="57"/>
      <c r="C44" s="57"/>
      <c r="D44" s="57"/>
      <c r="E44" s="57"/>
      <c r="F44" s="57"/>
    </row>
    <row r="45" spans="1:10" x14ac:dyDescent="0.2">
      <c r="A45" s="13">
        <v>43077</v>
      </c>
    </row>
    <row r="46" spans="1:10" x14ac:dyDescent="0.2">
      <c r="A46" s="23" t="s">
        <v>3</v>
      </c>
      <c r="B46" s="23"/>
      <c r="C46" s="23"/>
    </row>
    <row r="47" spans="1:10" x14ac:dyDescent="0.2">
      <c r="G47" s="24" t="s">
        <v>45</v>
      </c>
      <c r="H47" s="24"/>
      <c r="I47" s="24"/>
      <c r="J47" s="24"/>
    </row>
    <row r="48" spans="1:10" x14ac:dyDescent="0.2">
      <c r="G48" s="24" t="s">
        <v>46</v>
      </c>
      <c r="H48" s="24"/>
      <c r="I48" s="24"/>
      <c r="J48" s="24"/>
    </row>
    <row r="52" spans="1:1" x14ac:dyDescent="0.2">
      <c r="A52" s="15"/>
    </row>
  </sheetData>
  <mergeCells count="22">
    <mergeCell ref="A33:A41"/>
    <mergeCell ref="J33:J40"/>
    <mergeCell ref="A46:C46"/>
    <mergeCell ref="G47:J47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122013</vt:lpstr>
      <vt:lpstr>INV122013</vt:lpstr>
      <vt:lpstr>122014</vt:lpstr>
      <vt:lpstr>INV122014</vt:lpstr>
      <vt:lpstr>122015</vt:lpstr>
      <vt:lpstr>INV122015</vt:lpstr>
      <vt:lpstr>122016 </vt:lpstr>
      <vt:lpstr>INV122016</vt:lpstr>
      <vt:lpstr>'INV122013'!Print_Area</vt:lpstr>
      <vt:lpstr>'INV122014'!Print_Area</vt:lpstr>
      <vt:lpstr>'INV122015'!Print_Area</vt:lpstr>
      <vt:lpstr>'INV122016'!Print_Area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2017-12-13T07:28:59Z</cp:lastPrinted>
  <dcterms:created xsi:type="dcterms:W3CDTF">2001-06-20T08:02:38Z</dcterms:created>
  <dcterms:modified xsi:type="dcterms:W3CDTF">2017-12-13T07:29:09Z</dcterms:modified>
</cp:coreProperties>
</file>