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Statistics\Pensioners &amp; beneficiaries\Αριθμος συνταξιούχων\"/>
    </mc:Choice>
  </mc:AlternateContent>
  <bookViews>
    <workbookView xWindow="0" yWindow="0" windowWidth="24000" windowHeight="9735" activeTab="1"/>
  </bookViews>
  <sheets>
    <sheet name="122019" sheetId="22" r:id="rId1"/>
    <sheet name="INV122019" sheetId="23" r:id="rId2"/>
  </sheets>
  <definedNames>
    <definedName name="_xlnm.Print_Area" localSheetId="1">'INV122019'!$A$1:$J$36</definedName>
  </definedNames>
  <calcPr calcId="152511"/>
</workbook>
</file>

<file path=xl/calcChain.xml><?xml version="1.0" encoding="utf-8"?>
<calcChain xmlns="http://schemas.openxmlformats.org/spreadsheetml/2006/main">
  <c r="I28" i="23" l="1"/>
  <c r="I27" i="23"/>
  <c r="I26" i="23"/>
  <c r="E26" i="23"/>
  <c r="E21" i="23"/>
  <c r="I20" i="23"/>
  <c r="G20" i="23"/>
  <c r="E20" i="23"/>
  <c r="E18" i="23"/>
  <c r="I16" i="23"/>
  <c r="G16" i="23"/>
  <c r="E16" i="23"/>
  <c r="I15" i="23"/>
  <c r="G15" i="23"/>
  <c r="E15" i="23"/>
  <c r="I14" i="23"/>
  <c r="G14" i="23"/>
  <c r="I12" i="23"/>
  <c r="G12" i="23"/>
  <c r="E12" i="23"/>
  <c r="I10" i="23"/>
  <c r="G10" i="23"/>
  <c r="E10" i="23"/>
  <c r="I9" i="23"/>
  <c r="G9" i="23"/>
  <c r="E9" i="23"/>
  <c r="I6" i="23"/>
  <c r="D27" i="22"/>
  <c r="C27" i="22"/>
  <c r="D26" i="22"/>
  <c r="C26" i="22"/>
  <c r="C25" i="22"/>
  <c r="C24" i="22"/>
  <c r="C22" i="22"/>
  <c r="D21" i="22"/>
  <c r="C21" i="22"/>
  <c r="E20" i="22"/>
  <c r="D20" i="22"/>
  <c r="C20" i="22"/>
  <c r="C19" i="22"/>
  <c r="D18" i="22"/>
  <c r="C18" i="22"/>
  <c r="C16" i="22"/>
  <c r="E15" i="22"/>
  <c r="D15" i="22"/>
  <c r="C15" i="22"/>
  <c r="E14" i="22"/>
  <c r="D14" i="22"/>
  <c r="C14" i="22"/>
  <c r="C13" i="22"/>
  <c r="D12" i="22"/>
  <c r="C12" i="22"/>
  <c r="E10" i="22"/>
  <c r="D10" i="22"/>
  <c r="C10" i="22"/>
  <c r="E9" i="22"/>
  <c r="D9" i="22"/>
  <c r="C9" i="22"/>
  <c r="E8" i="22"/>
  <c r="D8" i="22"/>
  <c r="C8" i="22"/>
  <c r="D7" i="22"/>
  <c r="C7" i="22"/>
  <c r="D6" i="22"/>
  <c r="C6" i="22"/>
  <c r="F12" i="22" l="1"/>
  <c r="C11" i="22"/>
  <c r="I29" i="23"/>
  <c r="G29" i="23"/>
  <c r="E29" i="23"/>
  <c r="C29" i="23"/>
  <c r="I23" i="23"/>
  <c r="G23" i="23"/>
  <c r="E23" i="23"/>
  <c r="C23" i="23"/>
  <c r="I17" i="23"/>
  <c r="G17" i="23"/>
  <c r="E17" i="23"/>
  <c r="C17" i="23"/>
  <c r="I11" i="23"/>
  <c r="I30" i="23" s="1"/>
  <c r="G11" i="23"/>
  <c r="E11" i="23"/>
  <c r="E30" i="23" s="1"/>
  <c r="C11" i="23"/>
  <c r="E29" i="22"/>
  <c r="D29" i="22"/>
  <c r="C29" i="22"/>
  <c r="F28" i="22"/>
  <c r="F27" i="22"/>
  <c r="F26" i="22"/>
  <c r="F25" i="22"/>
  <c r="F24" i="22"/>
  <c r="E23" i="22"/>
  <c r="D23" i="22"/>
  <c r="C23" i="22"/>
  <c r="F22" i="22"/>
  <c r="F21" i="22"/>
  <c r="F20" i="22"/>
  <c r="F19" i="22"/>
  <c r="F18" i="22"/>
  <c r="E17" i="22"/>
  <c r="D17" i="22"/>
  <c r="C17" i="22"/>
  <c r="F16" i="22"/>
  <c r="F15" i="22"/>
  <c r="F14" i="22"/>
  <c r="F13" i="22"/>
  <c r="E11" i="22"/>
  <c r="D11" i="22"/>
  <c r="F10" i="22"/>
  <c r="F9" i="22"/>
  <c r="F8" i="22"/>
  <c r="F7" i="22"/>
  <c r="F6" i="22"/>
  <c r="G30" i="23" l="1"/>
  <c r="J29" i="23"/>
  <c r="E30" i="22"/>
  <c r="F11" i="22"/>
  <c r="J23" i="23"/>
  <c r="J17" i="23"/>
  <c r="C30" i="23"/>
  <c r="F17" i="22"/>
  <c r="F29" i="22"/>
  <c r="D30" i="22"/>
  <c r="J11" i="23"/>
  <c r="C30" i="22"/>
  <c r="F23" i="22"/>
  <c r="J30" i="23" l="1"/>
  <c r="F30" i="22"/>
</calcChain>
</file>

<file path=xl/sharedStrings.xml><?xml version="1.0" encoding="utf-8"?>
<sst xmlns="http://schemas.openxmlformats.org/spreadsheetml/2006/main" count="143" uniqueCount="92">
  <si>
    <t>Group amount</t>
  </si>
  <si>
    <t>Total</t>
  </si>
  <si>
    <t>Pension type</t>
  </si>
  <si>
    <t>Widow pension</t>
  </si>
  <si>
    <t>Disability pension</t>
  </si>
  <si>
    <t>Pensioners with 0 dependants</t>
  </si>
  <si>
    <t>Pensioners with 1 dependant</t>
  </si>
  <si>
    <t>Pensioners with 2 dependants</t>
  </si>
  <si>
    <t>Pensioners with 3+ dependants</t>
  </si>
  <si>
    <t>STATISTICS SECTION</t>
  </si>
  <si>
    <t>SOCIAL INSURANCE SERVICES</t>
  </si>
  <si>
    <t>Statutory pension</t>
  </si>
  <si>
    <t xml:space="preserve">Group amount         for 60% invalidity </t>
  </si>
  <si>
    <t>Number of pensioners</t>
  </si>
  <si>
    <t xml:space="preserve">Group amount         for 85% invalidity </t>
  </si>
  <si>
    <t xml:space="preserve">Group amount         for 100% invalidity </t>
  </si>
  <si>
    <t xml:space="preserve">Group amount         for 75% invalidity </t>
  </si>
  <si>
    <t>tables from sas: ext_g1b3_2019</t>
  </si>
  <si>
    <t>0-357,11</t>
  </si>
  <si>
    <t>357,12-420,26</t>
  </si>
  <si>
    <t>420,27-840,53</t>
  </si>
  <si>
    <t>840,54-1260,79</t>
  </si>
  <si>
    <t>&gt;1260,79</t>
  </si>
  <si>
    <t>0-476,19</t>
  </si>
  <si>
    <t>476,20-560,35</t>
  </si>
  <si>
    <t>560,36-1120,70</t>
  </si>
  <si>
    <t>1120,71-1681,06</t>
  </si>
  <si>
    <t>&gt;1681,06</t>
  </si>
  <si>
    <t>0-535,73</t>
  </si>
  <si>
    <t>535,74-630,40</t>
  </si>
  <si>
    <t>630,41-1260,79</t>
  </si>
  <si>
    <t>1260,80-1891,19</t>
  </si>
  <si>
    <t>&gt;1891,19</t>
  </si>
  <si>
    <t>0-595,26</t>
  </si>
  <si>
    <t>595,27-700,44</t>
  </si>
  <si>
    <t>700,45-1400,88</t>
  </si>
  <si>
    <t>1400,89-2101,32</t>
  </si>
  <si>
    <t>&gt;2101,32</t>
  </si>
  <si>
    <t>0-214,22</t>
  </si>
  <si>
    <t>0-267,81</t>
  </si>
  <si>
    <t>0-303,53</t>
  </si>
  <si>
    <t>214,23-252,16</t>
  </si>
  <si>
    <t>267,82-315,20</t>
  </si>
  <si>
    <t>303,54-357,22</t>
  </si>
  <si>
    <t>252,17-504,32</t>
  </si>
  <si>
    <t>315,21-630,40</t>
  </si>
  <si>
    <t>357,23-714,45</t>
  </si>
  <si>
    <t>504,33-756,48</t>
  </si>
  <si>
    <t>630,41-945,59</t>
  </si>
  <si>
    <t>714,46-1071,67</t>
  </si>
  <si>
    <t>&gt;756,48</t>
  </si>
  <si>
    <t>&gt;945,59</t>
  </si>
  <si>
    <t>&gt;1071,67</t>
  </si>
  <si>
    <t>0-285,67</t>
  </si>
  <si>
    <t>0-404,74</t>
  </si>
  <si>
    <t>285,68-336,21</t>
  </si>
  <si>
    <t>404,75-476,30</t>
  </si>
  <si>
    <t>336,22-672,42</t>
  </si>
  <si>
    <t>476,31-952,60</t>
  </si>
  <si>
    <t>672,43-1008,63</t>
  </si>
  <si>
    <t>952,61-1428,90</t>
  </si>
  <si>
    <t>&gt;1008,63</t>
  </si>
  <si>
    <t>&gt;1428,90</t>
  </si>
  <si>
    <t>0-321,39</t>
  </si>
  <si>
    <t>0-401,77</t>
  </si>
  <si>
    <t>0-455,35</t>
  </si>
  <si>
    <t>321,40-378-24</t>
  </si>
  <si>
    <t>401,78-472,80</t>
  </si>
  <si>
    <t>455,36-535,84</t>
  </si>
  <si>
    <t>378,25-756,48</t>
  </si>
  <si>
    <t>472,81-945,59</t>
  </si>
  <si>
    <t>535,85-1071,67</t>
  </si>
  <si>
    <t>756,49-1134,71</t>
  </si>
  <si>
    <t>945,60-1418,39</t>
  </si>
  <si>
    <t>1071,68-1607,51</t>
  </si>
  <si>
    <t>&gt;1134,71</t>
  </si>
  <si>
    <t>&gt;1418,39</t>
  </si>
  <si>
    <t>&gt;1607,51</t>
  </si>
  <si>
    <t>0-446,42</t>
  </si>
  <si>
    <t>0-505,96</t>
  </si>
  <si>
    <t>446,43-525,33</t>
  </si>
  <si>
    <t>505,97-595,37</t>
  </si>
  <si>
    <t>525,34-1050,66</t>
  </si>
  <si>
    <t>595,38-1190,75</t>
  </si>
  <si>
    <t>1050,67-1575,99</t>
  </si>
  <si>
    <t>1190,76-1786,12</t>
  </si>
  <si>
    <t>&gt;1575,99</t>
  </si>
  <si>
    <t>&gt;1786,12</t>
  </si>
  <si>
    <t xml:space="preserve"> Number of pensioners (statutory, widow and disability pension) of non-prorata pension by kind of pension, group amount and number of dependants - December 2019</t>
  </si>
  <si>
    <t>Number of pensioners (statutory, widow and disability pension) of non-prorata pension by kind of pension, group amount and number of dependants 12/2019</t>
  </si>
  <si>
    <t>Number of invalidity pensioners of non-prorata pension by invalidity percentage, group amount and number of dependants 12/2019</t>
  </si>
  <si>
    <t>Number of invalidity pensioners of non-prorata pension by invalidity percentage, group amount and number of dependants - December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</si>
</sst>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\-yy;@"/>
  </numFmts>
  <fonts count="10" x14ac:knownFonts="1">
    <font>
      <sz val="10"/>
      <name val="Arial"/>
      <charset val="161"/>
    </font>
    <font>
      <b/>
      <sz val="9"/>
      <name val="Arial"/>
      <family val="2"/>
    </font>
    <font>
      <sz val="9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9"/>
      <name val="Arial"/>
      <family val="2"/>
      <charset val="161"/>
    </font>
    <font>
      <b/>
      <u/>
      <sz val="11"/>
      <name val="Arial"/>
      <family val="2"/>
    </font>
    <font>
      <b/>
      <sz val="10"/>
      <name val="Arial"/>
      <family val="2"/>
    </font>
    <font>
      <b/>
      <sz val="10"/>
      <name val="Arial"/>
      <family val="2"/>
      <charset val="161"/>
    </font>
    <font>
      <sz val="10"/>
      <name val="Arial"/>
      <family val="2"/>
      <charset val="161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/>
    <xf numFmtId="164" fontId="2" fillId="0" borderId="0" xfId="0" applyNumberFormat="1" applyFont="1" applyAlignment="1">
      <alignment horizontal="left"/>
    </xf>
    <xf numFmtId="0" fontId="1" fillId="0" borderId="1" xfId="0" applyFont="1" applyBorder="1" applyAlignment="1">
      <alignment wrapText="1"/>
    </xf>
    <xf numFmtId="0" fontId="2" fillId="0" borderId="3" xfId="0" applyFont="1" applyBorder="1"/>
    <xf numFmtId="0" fontId="2" fillId="0" borderId="9" xfId="0" applyFont="1" applyBorder="1"/>
    <xf numFmtId="0" fontId="1" fillId="0" borderId="4" xfId="0" applyFont="1" applyBorder="1"/>
    <xf numFmtId="0" fontId="1" fillId="0" borderId="10" xfId="0" applyFont="1" applyBorder="1"/>
    <xf numFmtId="0" fontId="1" fillId="0" borderId="13" xfId="0" applyFont="1" applyBorder="1"/>
    <xf numFmtId="0" fontId="1" fillId="0" borderId="2" xfId="0" applyFont="1" applyBorder="1"/>
    <xf numFmtId="0" fontId="1" fillId="0" borderId="14" xfId="0" applyFont="1" applyBorder="1"/>
    <xf numFmtId="0" fontId="1" fillId="0" borderId="15" xfId="0" applyFont="1" applyBorder="1" applyAlignment="1">
      <alignment vertical="top" wrapText="1"/>
    </xf>
    <xf numFmtId="0" fontId="5" fillId="0" borderId="8" xfId="0" applyFont="1" applyBorder="1"/>
    <xf numFmtId="0" fontId="2" fillId="0" borderId="8" xfId="0" applyFont="1" applyBorder="1"/>
    <xf numFmtId="0" fontId="2" fillId="0" borderId="7" xfId="0" applyFont="1" applyBorder="1"/>
    <xf numFmtId="0" fontId="5" fillId="0" borderId="3" xfId="0" applyFont="1" applyBorder="1"/>
    <xf numFmtId="0" fontId="1" fillId="0" borderId="3" xfId="0" applyFont="1" applyBorder="1"/>
    <xf numFmtId="0" fontId="1" fillId="0" borderId="9" xfId="0" applyFont="1" applyBorder="1"/>
    <xf numFmtId="0" fontId="9" fillId="0" borderId="8" xfId="0" applyFont="1" applyBorder="1"/>
    <xf numFmtId="0" fontId="9" fillId="0" borderId="3" xfId="0" applyFont="1" applyBorder="1"/>
    <xf numFmtId="0" fontId="7" fillId="0" borderId="3" xfId="0" applyFont="1" applyBorder="1"/>
    <xf numFmtId="0" fontId="8" fillId="0" borderId="3" xfId="0" applyFont="1" applyBorder="1"/>
    <xf numFmtId="0" fontId="8" fillId="0" borderId="9" xfId="0" applyFont="1" applyBorder="1"/>
    <xf numFmtId="0" fontId="7" fillId="0" borderId="4" xfId="0" applyFont="1" applyBorder="1"/>
    <xf numFmtId="0" fontId="8" fillId="0" borderId="4" xfId="0" applyFont="1" applyBorder="1"/>
    <xf numFmtId="0" fontId="8" fillId="0" borderId="10" xfId="0" applyFont="1" applyBorder="1"/>
    <xf numFmtId="0" fontId="7" fillId="0" borderId="15" xfId="0" applyFont="1" applyBorder="1"/>
    <xf numFmtId="0" fontId="0" fillId="0" borderId="2" xfId="0" applyBorder="1"/>
    <xf numFmtId="0" fontId="7" fillId="0" borderId="2" xfId="0" applyFont="1" applyBorder="1"/>
    <xf numFmtId="0" fontId="8" fillId="0" borderId="14" xfId="0" applyFont="1" applyBorder="1"/>
    <xf numFmtId="0" fontId="9" fillId="0" borderId="0" xfId="0" applyFont="1" applyAlignment="1"/>
    <xf numFmtId="0" fontId="0" fillId="0" borderId="0" xfId="0" applyAlignment="1"/>
    <xf numFmtId="0" fontId="7" fillId="0" borderId="1" xfId="0" applyFont="1" applyBorder="1" applyAlignment="1">
      <alignment wrapText="1"/>
    </xf>
    <xf numFmtId="0" fontId="7" fillId="0" borderId="0" xfId="0" applyFont="1" applyBorder="1"/>
    <xf numFmtId="0" fontId="0" fillId="0" borderId="0" xfId="0" applyBorder="1"/>
    <xf numFmtId="0" fontId="8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5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8" xfId="0" applyFont="1" applyBorder="1" applyAlignment="1">
      <alignment horizontal="center"/>
    </xf>
    <xf numFmtId="0" fontId="1" fillId="0" borderId="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5" xfId="0" applyBorder="1" applyAlignment="1">
      <alignment horizontal="center"/>
    </xf>
    <xf numFmtId="0" fontId="7" fillId="0" borderId="8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zoomScaleNormal="100" workbookViewId="0">
      <selection activeCell="O23" sqref="O23"/>
    </sheetView>
  </sheetViews>
  <sheetFormatPr defaultRowHeight="12" x14ac:dyDescent="0.2"/>
  <cols>
    <col min="1" max="1" width="13.42578125" style="1" customWidth="1"/>
    <col min="2" max="2" width="14.28515625" style="1" customWidth="1"/>
    <col min="3" max="3" width="15.85546875" style="1" customWidth="1"/>
    <col min="4" max="4" width="14" style="1" customWidth="1"/>
    <col min="5" max="5" width="10" style="1" customWidth="1"/>
    <col min="6" max="6" width="6.85546875" style="1" bestFit="1" customWidth="1"/>
    <col min="7" max="16384" width="9.140625" style="1"/>
  </cols>
  <sheetData>
    <row r="1" spans="1:6" ht="45" customHeight="1" x14ac:dyDescent="0.2">
      <c r="A1" s="41" t="s">
        <v>88</v>
      </c>
      <c r="B1" s="42"/>
      <c r="C1" s="42"/>
      <c r="D1" s="42"/>
      <c r="E1" s="42"/>
      <c r="F1" s="42"/>
    </row>
    <row r="2" spans="1:6" ht="12.75" thickBot="1" x14ac:dyDescent="0.25"/>
    <row r="3" spans="1:6" x14ac:dyDescent="0.2">
      <c r="A3" s="67"/>
      <c r="B3" s="45" t="s">
        <v>0</v>
      </c>
      <c r="C3" s="48" t="s">
        <v>2</v>
      </c>
      <c r="D3" s="48"/>
      <c r="E3" s="48"/>
      <c r="F3" s="49" t="s">
        <v>1</v>
      </c>
    </row>
    <row r="4" spans="1:6" ht="12" customHeight="1" x14ac:dyDescent="0.2">
      <c r="A4" s="68"/>
      <c r="B4" s="46"/>
      <c r="C4" s="52" t="s">
        <v>11</v>
      </c>
      <c r="D4" s="52" t="s">
        <v>3</v>
      </c>
      <c r="E4" s="52" t="s">
        <v>4</v>
      </c>
      <c r="F4" s="50"/>
    </row>
    <row r="5" spans="1:6" ht="39.75" customHeight="1" thickBot="1" x14ac:dyDescent="0.25">
      <c r="A5" s="69"/>
      <c r="B5" s="47"/>
      <c r="C5" s="53"/>
      <c r="D5" s="53"/>
      <c r="E5" s="53"/>
      <c r="F5" s="51"/>
    </row>
    <row r="6" spans="1:6" ht="12" customHeight="1" x14ac:dyDescent="0.2">
      <c r="A6" s="43" t="s">
        <v>5</v>
      </c>
      <c r="B6" s="12" t="s">
        <v>18</v>
      </c>
      <c r="C6" s="13">
        <f>10527-5048</f>
        <v>5479</v>
      </c>
      <c r="D6" s="13">
        <f>2150-1210</f>
        <v>940</v>
      </c>
      <c r="E6" s="13">
        <v>0</v>
      </c>
      <c r="F6" s="14">
        <f t="shared" ref="F6:F30" si="0">SUM(C6:E6)</f>
        <v>6419</v>
      </c>
    </row>
    <row r="7" spans="1:6" x14ac:dyDescent="0.2">
      <c r="A7" s="44"/>
      <c r="B7" s="15" t="s">
        <v>19</v>
      </c>
      <c r="C7" s="4">
        <f>22922-119</f>
        <v>22803</v>
      </c>
      <c r="D7" s="4">
        <f>5794-246</f>
        <v>5548</v>
      </c>
      <c r="E7" s="4">
        <v>18</v>
      </c>
      <c r="F7" s="5">
        <f t="shared" si="0"/>
        <v>28369</v>
      </c>
    </row>
    <row r="8" spans="1:6" x14ac:dyDescent="0.2">
      <c r="A8" s="44"/>
      <c r="B8" s="15" t="s">
        <v>20</v>
      </c>
      <c r="C8" s="4">
        <f>20815+11932-311</f>
        <v>32436</v>
      </c>
      <c r="D8" s="4">
        <f>14826+4420-37</f>
        <v>19209</v>
      </c>
      <c r="E8" s="4">
        <f>49+38</f>
        <v>87</v>
      </c>
      <c r="F8" s="5">
        <f t="shared" si="0"/>
        <v>51732</v>
      </c>
    </row>
    <row r="9" spans="1:6" x14ac:dyDescent="0.2">
      <c r="A9" s="44"/>
      <c r="B9" s="15" t="s">
        <v>21</v>
      </c>
      <c r="C9" s="4">
        <f>8023+6636-72</f>
        <v>14587</v>
      </c>
      <c r="D9" s="4">
        <f>1708+569-4</f>
        <v>2273</v>
      </c>
      <c r="E9" s="4">
        <f>16+11</f>
        <v>27</v>
      </c>
      <c r="F9" s="5">
        <f t="shared" si="0"/>
        <v>16887</v>
      </c>
    </row>
    <row r="10" spans="1:6" x14ac:dyDescent="0.2">
      <c r="A10" s="44"/>
      <c r="B10" s="15" t="s">
        <v>22</v>
      </c>
      <c r="C10" s="4">
        <f>5054+6099-24</f>
        <v>11129</v>
      </c>
      <c r="D10" s="4">
        <f>130+16</f>
        <v>146</v>
      </c>
      <c r="E10" s="4">
        <f>3+3</f>
        <v>6</v>
      </c>
      <c r="F10" s="5">
        <f t="shared" si="0"/>
        <v>11281</v>
      </c>
    </row>
    <row r="11" spans="1:6" ht="12.75" thickBot="1" x14ac:dyDescent="0.25">
      <c r="A11" s="44"/>
      <c r="B11" s="16" t="s">
        <v>1</v>
      </c>
      <c r="C11" s="16">
        <f>SUM(C6:C10)</f>
        <v>86434</v>
      </c>
      <c r="D11" s="16">
        <f>SUM(D6:D10)</f>
        <v>28116</v>
      </c>
      <c r="E11" s="16">
        <f>SUM(E6:E10)</f>
        <v>138</v>
      </c>
      <c r="F11" s="17">
        <f t="shared" si="0"/>
        <v>114688</v>
      </c>
    </row>
    <row r="12" spans="1:6" ht="12" customHeight="1" x14ac:dyDescent="0.2">
      <c r="A12" s="43" t="s">
        <v>6</v>
      </c>
      <c r="B12" s="15" t="s">
        <v>23</v>
      </c>
      <c r="C12" s="4">
        <f>5237-4313</f>
        <v>924</v>
      </c>
      <c r="D12" s="4">
        <f>114-17</f>
        <v>97</v>
      </c>
      <c r="E12" s="4">
        <v>0</v>
      </c>
      <c r="F12" s="5">
        <f t="shared" si="0"/>
        <v>1021</v>
      </c>
    </row>
    <row r="13" spans="1:6" x14ac:dyDescent="0.2">
      <c r="A13" s="44"/>
      <c r="B13" s="15" t="s">
        <v>24</v>
      </c>
      <c r="C13" s="4">
        <f>4351-50</f>
        <v>4301</v>
      </c>
      <c r="D13" s="4">
        <v>109</v>
      </c>
      <c r="E13" s="4">
        <v>12</v>
      </c>
      <c r="F13" s="5">
        <f t="shared" si="0"/>
        <v>4422</v>
      </c>
    </row>
    <row r="14" spans="1:6" x14ac:dyDescent="0.2">
      <c r="A14" s="44"/>
      <c r="B14" s="15" t="s">
        <v>25</v>
      </c>
      <c r="C14" s="4">
        <f>7191+4324-99</f>
        <v>11416</v>
      </c>
      <c r="D14" s="4">
        <f>289+141</f>
        <v>430</v>
      </c>
      <c r="E14" s="4">
        <f>38+24</f>
        <v>62</v>
      </c>
      <c r="F14" s="5">
        <f t="shared" si="0"/>
        <v>11908</v>
      </c>
    </row>
    <row r="15" spans="1:6" x14ac:dyDescent="0.2">
      <c r="A15" s="44"/>
      <c r="B15" s="15" t="s">
        <v>26</v>
      </c>
      <c r="C15" s="4">
        <f>2986+1864-33</f>
        <v>4817</v>
      </c>
      <c r="D15" s="4">
        <f>55+15</f>
        <v>70</v>
      </c>
      <c r="E15" s="4">
        <f>14+2</f>
        <v>16</v>
      </c>
      <c r="F15" s="5">
        <f t="shared" si="0"/>
        <v>4903</v>
      </c>
    </row>
    <row r="16" spans="1:6" x14ac:dyDescent="0.2">
      <c r="A16" s="44"/>
      <c r="B16" s="15" t="s">
        <v>27</v>
      </c>
      <c r="C16" s="4">
        <f>1034+250-2</f>
        <v>1282</v>
      </c>
      <c r="D16" s="4">
        <v>1</v>
      </c>
      <c r="E16" s="4">
        <v>3</v>
      </c>
      <c r="F16" s="5">
        <f t="shared" si="0"/>
        <v>1286</v>
      </c>
    </row>
    <row r="17" spans="1:6" ht="12.75" thickBot="1" x14ac:dyDescent="0.25">
      <c r="A17" s="44"/>
      <c r="B17" s="16" t="s">
        <v>1</v>
      </c>
      <c r="C17" s="16">
        <f>SUM(C12:C16)</f>
        <v>22740</v>
      </c>
      <c r="D17" s="16">
        <f>SUM(D12:D16)</f>
        <v>707</v>
      </c>
      <c r="E17" s="16">
        <f>SUM(E12:E16)</f>
        <v>93</v>
      </c>
      <c r="F17" s="17">
        <f t="shared" si="0"/>
        <v>23540</v>
      </c>
    </row>
    <row r="18" spans="1:6" ht="12" customHeight="1" x14ac:dyDescent="0.2">
      <c r="A18" s="43" t="s">
        <v>7</v>
      </c>
      <c r="B18" s="15" t="s">
        <v>28</v>
      </c>
      <c r="C18" s="4">
        <f>80-35</f>
        <v>45</v>
      </c>
      <c r="D18" s="4">
        <f>42-6</f>
        <v>36</v>
      </c>
      <c r="E18" s="4">
        <v>0</v>
      </c>
      <c r="F18" s="5">
        <f t="shared" si="0"/>
        <v>81</v>
      </c>
    </row>
    <row r="19" spans="1:6" x14ac:dyDescent="0.2">
      <c r="A19" s="44"/>
      <c r="B19" s="15" t="s">
        <v>29</v>
      </c>
      <c r="C19" s="4">
        <f>66-2</f>
        <v>64</v>
      </c>
      <c r="D19" s="4">
        <v>30</v>
      </c>
      <c r="E19" s="4">
        <v>2</v>
      </c>
      <c r="F19" s="5">
        <f t="shared" si="0"/>
        <v>96</v>
      </c>
    </row>
    <row r="20" spans="1:6" x14ac:dyDescent="0.2">
      <c r="A20" s="44"/>
      <c r="B20" s="15" t="s">
        <v>30</v>
      </c>
      <c r="C20" s="4">
        <f>187+111-3</f>
        <v>295</v>
      </c>
      <c r="D20" s="4">
        <f>92+61</f>
        <v>153</v>
      </c>
      <c r="E20" s="4">
        <f>9+3</f>
        <v>12</v>
      </c>
      <c r="F20" s="5">
        <f t="shared" si="0"/>
        <v>460</v>
      </c>
    </row>
    <row r="21" spans="1:6" x14ac:dyDescent="0.2">
      <c r="A21" s="44"/>
      <c r="B21" s="15" t="s">
        <v>31</v>
      </c>
      <c r="C21" s="4">
        <f>97+54-2</f>
        <v>149</v>
      </c>
      <c r="D21" s="4">
        <f>24+8</f>
        <v>32</v>
      </c>
      <c r="E21" s="4">
        <v>2</v>
      </c>
      <c r="F21" s="5">
        <f t="shared" si="0"/>
        <v>183</v>
      </c>
    </row>
    <row r="22" spans="1:6" x14ac:dyDescent="0.2">
      <c r="A22" s="44"/>
      <c r="B22" s="15" t="s">
        <v>32</v>
      </c>
      <c r="C22" s="4">
        <f>14+5</f>
        <v>19</v>
      </c>
      <c r="D22" s="4">
        <v>0</v>
      </c>
      <c r="E22" s="4">
        <v>0</v>
      </c>
      <c r="F22" s="5">
        <f t="shared" si="0"/>
        <v>19</v>
      </c>
    </row>
    <row r="23" spans="1:6" ht="12.75" thickBot="1" x14ac:dyDescent="0.25">
      <c r="A23" s="44"/>
      <c r="B23" s="16" t="s">
        <v>1</v>
      </c>
      <c r="C23" s="16">
        <f>SUM(C18:C22)</f>
        <v>572</v>
      </c>
      <c r="D23" s="16">
        <f>SUM(D18:D22)</f>
        <v>251</v>
      </c>
      <c r="E23" s="16">
        <f>SUM(E18:E22)</f>
        <v>16</v>
      </c>
      <c r="F23" s="17">
        <f t="shared" si="0"/>
        <v>839</v>
      </c>
    </row>
    <row r="24" spans="1:6" ht="12" customHeight="1" x14ac:dyDescent="0.2">
      <c r="A24" s="43" t="s">
        <v>8</v>
      </c>
      <c r="B24" s="15" t="s">
        <v>33</v>
      </c>
      <c r="C24" s="4">
        <f>16-8</f>
        <v>8</v>
      </c>
      <c r="D24" s="4">
        <v>3</v>
      </c>
      <c r="E24" s="4">
        <v>0</v>
      </c>
      <c r="F24" s="5">
        <f t="shared" si="0"/>
        <v>11</v>
      </c>
    </row>
    <row r="25" spans="1:6" x14ac:dyDescent="0.2">
      <c r="A25" s="44"/>
      <c r="B25" s="15" t="s">
        <v>34</v>
      </c>
      <c r="C25" s="4">
        <f>8-1</f>
        <v>7</v>
      </c>
      <c r="D25" s="4">
        <v>5</v>
      </c>
      <c r="E25" s="4">
        <v>4</v>
      </c>
      <c r="F25" s="5">
        <f t="shared" si="0"/>
        <v>16</v>
      </c>
    </row>
    <row r="26" spans="1:6" x14ac:dyDescent="0.2">
      <c r="A26" s="44"/>
      <c r="B26" s="15" t="s">
        <v>35</v>
      </c>
      <c r="C26" s="4">
        <f>35+14-1</f>
        <v>48</v>
      </c>
      <c r="D26" s="4">
        <f>25+13</f>
        <v>38</v>
      </c>
      <c r="E26" s="4">
        <v>15</v>
      </c>
      <c r="F26" s="5">
        <f t="shared" si="0"/>
        <v>101</v>
      </c>
    </row>
    <row r="27" spans="1:6" x14ac:dyDescent="0.2">
      <c r="A27" s="44"/>
      <c r="B27" s="15" t="s">
        <v>36</v>
      </c>
      <c r="C27" s="4">
        <f>11+10</f>
        <v>21</v>
      </c>
      <c r="D27" s="4">
        <f>5+1</f>
        <v>6</v>
      </c>
      <c r="E27" s="4">
        <v>0</v>
      </c>
      <c r="F27" s="5">
        <f t="shared" si="0"/>
        <v>27</v>
      </c>
    </row>
    <row r="28" spans="1:6" x14ac:dyDescent="0.2">
      <c r="A28" s="44"/>
      <c r="B28" s="15" t="s">
        <v>37</v>
      </c>
      <c r="C28" s="4">
        <v>2</v>
      </c>
      <c r="D28" s="4"/>
      <c r="E28" s="4">
        <v>0</v>
      </c>
      <c r="F28" s="5">
        <f t="shared" si="0"/>
        <v>2</v>
      </c>
    </row>
    <row r="29" spans="1:6" ht="12.75" thickBot="1" x14ac:dyDescent="0.25">
      <c r="A29" s="44"/>
      <c r="B29" s="6" t="s">
        <v>1</v>
      </c>
      <c r="C29" s="6">
        <f>SUM(C24:C28)</f>
        <v>86</v>
      </c>
      <c r="D29" s="6">
        <f>SUM(D24:D28)</f>
        <v>52</v>
      </c>
      <c r="E29" s="6">
        <f>SUM(E24:E28)</f>
        <v>19</v>
      </c>
      <c r="F29" s="7">
        <f t="shared" si="0"/>
        <v>157</v>
      </c>
    </row>
    <row r="30" spans="1:6" ht="12.75" thickBot="1" x14ac:dyDescent="0.25">
      <c r="A30" s="11" t="s">
        <v>1</v>
      </c>
      <c r="B30" s="8"/>
      <c r="C30" s="9">
        <f>C11+C17+C23+C29</f>
        <v>109832</v>
      </c>
      <c r="D30" s="9">
        <f>D11+D17+D23+D29</f>
        <v>29126</v>
      </c>
      <c r="E30" s="9">
        <f>E11+E17+E23+E29</f>
        <v>266</v>
      </c>
      <c r="F30" s="10">
        <f t="shared" si="0"/>
        <v>139224</v>
      </c>
    </row>
    <row r="32" spans="1:6" x14ac:dyDescent="0.2">
      <c r="D32" s="36"/>
      <c r="E32" s="36"/>
      <c r="F32" s="36"/>
    </row>
    <row r="33" spans="1:7" ht="24.75" customHeight="1" x14ac:dyDescent="0.2">
      <c r="A33" s="37" t="s">
        <v>89</v>
      </c>
      <c r="B33" s="38"/>
      <c r="C33" s="38"/>
      <c r="D33" s="38"/>
      <c r="E33" s="38"/>
      <c r="F33" s="36"/>
      <c r="G33" s="36"/>
    </row>
    <row r="34" spans="1:7" x14ac:dyDescent="0.2">
      <c r="A34" s="2">
        <v>43882</v>
      </c>
      <c r="F34" s="36"/>
      <c r="G34" s="36"/>
    </row>
    <row r="35" spans="1:7" x14ac:dyDescent="0.2">
      <c r="A35" s="39" t="s">
        <v>17</v>
      </c>
      <c r="B35" s="39"/>
    </row>
    <row r="36" spans="1:7" x14ac:dyDescent="0.2">
      <c r="D36" s="40" t="s">
        <v>9</v>
      </c>
      <c r="E36" s="40"/>
      <c r="F36" s="40"/>
    </row>
    <row r="37" spans="1:7" x14ac:dyDescent="0.2">
      <c r="D37" s="40" t="s">
        <v>10</v>
      </c>
      <c r="E37" s="40"/>
      <c r="F37" s="40"/>
    </row>
    <row r="38" spans="1:7" x14ac:dyDescent="0.2">
      <c r="A38" s="3"/>
    </row>
  </sheetData>
  <mergeCells count="16">
    <mergeCell ref="A1:F1"/>
    <mergeCell ref="A3:A5"/>
    <mergeCell ref="B3:B5"/>
    <mergeCell ref="C3:E3"/>
    <mergeCell ref="F3:F5"/>
    <mergeCell ref="C4:C5"/>
    <mergeCell ref="D4:D5"/>
    <mergeCell ref="E4:E5"/>
    <mergeCell ref="D36:F36"/>
    <mergeCell ref="D37:F37"/>
    <mergeCell ref="A6:A11"/>
    <mergeCell ref="A12:A17"/>
    <mergeCell ref="A18:A23"/>
    <mergeCell ref="A24:A29"/>
    <mergeCell ref="A33:E33"/>
    <mergeCell ref="A35:B35"/>
  </mergeCells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tabSelected="1" zoomScaleNormal="100" zoomScaleSheetLayoutView="100" workbookViewId="0">
      <selection activeCell="P19" sqref="P19"/>
    </sheetView>
  </sheetViews>
  <sheetFormatPr defaultRowHeight="12.75" x14ac:dyDescent="0.2"/>
  <cols>
    <col min="1" max="1" width="15.28515625" customWidth="1"/>
    <col min="2" max="2" width="16" customWidth="1"/>
    <col min="3" max="3" width="11.7109375" customWidth="1"/>
    <col min="4" max="4" width="16.5703125" customWidth="1"/>
    <col min="5" max="5" width="11.85546875" customWidth="1"/>
    <col min="6" max="6" width="16.5703125" customWidth="1"/>
    <col min="7" max="7" width="11.5703125" customWidth="1"/>
    <col min="8" max="8" width="17.42578125" customWidth="1"/>
    <col min="9" max="9" width="12" customWidth="1"/>
    <col min="10" max="10" width="7.7109375" bestFit="1" customWidth="1"/>
  </cols>
  <sheetData>
    <row r="1" spans="1:10" ht="35.25" customHeight="1" x14ac:dyDescent="0.25">
      <c r="A1" s="70" t="s">
        <v>91</v>
      </c>
      <c r="B1" s="71"/>
      <c r="C1" s="71"/>
      <c r="D1" s="71"/>
      <c r="E1" s="71"/>
      <c r="F1" s="71"/>
      <c r="G1" s="71"/>
      <c r="H1" s="71"/>
      <c r="I1" s="71"/>
      <c r="J1" s="71"/>
    </row>
    <row r="2" spans="1:10" ht="13.5" thickBot="1" x14ac:dyDescent="0.25"/>
    <row r="3" spans="1:10" ht="13.5" customHeight="1" thickBot="1" x14ac:dyDescent="0.25">
      <c r="A3" s="58"/>
      <c r="B3" s="59" t="s">
        <v>12</v>
      </c>
      <c r="C3" s="59" t="s">
        <v>13</v>
      </c>
      <c r="D3" s="59" t="s">
        <v>16</v>
      </c>
      <c r="E3" s="59" t="s">
        <v>13</v>
      </c>
      <c r="F3" s="59" t="s">
        <v>14</v>
      </c>
      <c r="G3" s="59" t="s">
        <v>13</v>
      </c>
      <c r="H3" s="59" t="s">
        <v>15</v>
      </c>
      <c r="I3" s="59" t="s">
        <v>13</v>
      </c>
      <c r="J3" s="62" t="s">
        <v>1</v>
      </c>
    </row>
    <row r="4" spans="1:10" ht="13.5" thickBot="1" x14ac:dyDescent="0.25">
      <c r="A4" s="58"/>
      <c r="B4" s="60"/>
      <c r="C4" s="60"/>
      <c r="D4" s="60"/>
      <c r="E4" s="60"/>
      <c r="F4" s="60"/>
      <c r="G4" s="60"/>
      <c r="H4" s="60"/>
      <c r="I4" s="60"/>
      <c r="J4" s="63"/>
    </row>
    <row r="5" spans="1:10" ht="13.5" thickBot="1" x14ac:dyDescent="0.25">
      <c r="A5" s="58"/>
      <c r="B5" s="61"/>
      <c r="C5" s="61"/>
      <c r="D5" s="61"/>
      <c r="E5" s="61"/>
      <c r="F5" s="61"/>
      <c r="G5" s="61"/>
      <c r="H5" s="61"/>
      <c r="I5" s="61"/>
      <c r="J5" s="64"/>
    </row>
    <row r="6" spans="1:10" ht="12.75" customHeight="1" x14ac:dyDescent="0.2">
      <c r="A6" s="54" t="s">
        <v>5</v>
      </c>
      <c r="B6" s="18" t="s">
        <v>38</v>
      </c>
      <c r="C6" s="18">
        <v>3</v>
      </c>
      <c r="D6" s="18" t="s">
        <v>39</v>
      </c>
      <c r="E6" s="18">
        <v>139</v>
      </c>
      <c r="F6" s="18" t="s">
        <v>40</v>
      </c>
      <c r="G6" s="18">
        <v>22</v>
      </c>
      <c r="H6" s="12" t="s">
        <v>18</v>
      </c>
      <c r="I6" s="18">
        <f>28-14</f>
        <v>14</v>
      </c>
      <c r="J6" s="56"/>
    </row>
    <row r="7" spans="1:10" x14ac:dyDescent="0.2">
      <c r="A7" s="55"/>
      <c r="B7" s="19" t="s">
        <v>41</v>
      </c>
      <c r="C7" s="19">
        <v>3</v>
      </c>
      <c r="D7" s="19" t="s">
        <v>42</v>
      </c>
      <c r="E7" s="19">
        <v>318</v>
      </c>
      <c r="F7" s="19" t="s">
        <v>43</v>
      </c>
      <c r="G7" s="19">
        <v>88</v>
      </c>
      <c r="H7" s="15" t="s">
        <v>19</v>
      </c>
      <c r="I7" s="19">
        <v>123</v>
      </c>
      <c r="J7" s="57"/>
    </row>
    <row r="8" spans="1:10" x14ac:dyDescent="0.2">
      <c r="A8" s="55"/>
      <c r="B8" s="19" t="s">
        <v>44</v>
      </c>
      <c r="C8" s="19">
        <v>7</v>
      </c>
      <c r="D8" s="19" t="s">
        <v>45</v>
      </c>
      <c r="E8" s="19">
        <v>813</v>
      </c>
      <c r="F8" s="19" t="s">
        <v>46</v>
      </c>
      <c r="G8" s="19">
        <v>200</v>
      </c>
      <c r="H8" s="15" t="s">
        <v>20</v>
      </c>
      <c r="I8" s="19">
        <v>196</v>
      </c>
      <c r="J8" s="57"/>
    </row>
    <row r="9" spans="1:10" x14ac:dyDescent="0.2">
      <c r="A9" s="55"/>
      <c r="B9" s="19" t="s">
        <v>47</v>
      </c>
      <c r="C9" s="19">
        <v>6</v>
      </c>
      <c r="D9" s="19" t="s">
        <v>48</v>
      </c>
      <c r="E9" s="19">
        <f>145+88</f>
        <v>233</v>
      </c>
      <c r="F9" s="19" t="s">
        <v>49</v>
      </c>
      <c r="G9" s="19">
        <f>38+22</f>
        <v>60</v>
      </c>
      <c r="H9" s="15" t="s">
        <v>21</v>
      </c>
      <c r="I9" s="19">
        <f>39+19</f>
        <v>58</v>
      </c>
      <c r="J9" s="57"/>
    </row>
    <row r="10" spans="1:10" x14ac:dyDescent="0.2">
      <c r="A10" s="55"/>
      <c r="B10" s="19" t="s">
        <v>50</v>
      </c>
      <c r="C10" s="19">
        <v>2</v>
      </c>
      <c r="D10" s="19" t="s">
        <v>51</v>
      </c>
      <c r="E10" s="19">
        <f>52+64</f>
        <v>116</v>
      </c>
      <c r="F10" s="19" t="s">
        <v>52</v>
      </c>
      <c r="G10" s="19">
        <f>9+15</f>
        <v>24</v>
      </c>
      <c r="H10" s="15" t="s">
        <v>22</v>
      </c>
      <c r="I10" s="19">
        <f>11+20</f>
        <v>31</v>
      </c>
      <c r="J10" s="57"/>
    </row>
    <row r="11" spans="1:10" ht="13.5" thickBot="1" x14ac:dyDescent="0.25">
      <c r="A11" s="55"/>
      <c r="B11" s="20" t="s">
        <v>1</v>
      </c>
      <c r="C11" s="20">
        <f>SUM(C6:C10)</f>
        <v>21</v>
      </c>
      <c r="D11" s="20"/>
      <c r="E11" s="20">
        <f>SUM(E6:E10)</f>
        <v>1619</v>
      </c>
      <c r="F11" s="20"/>
      <c r="G11" s="20">
        <f>SUM(G6:G10)</f>
        <v>394</v>
      </c>
      <c r="H11" s="20"/>
      <c r="I11" s="21">
        <f>SUM(I6:I10)</f>
        <v>422</v>
      </c>
      <c r="J11" s="22">
        <f>C11+E11+G11+I11</f>
        <v>2456</v>
      </c>
    </row>
    <row r="12" spans="1:10" ht="12.75" customHeight="1" x14ac:dyDescent="0.2">
      <c r="A12" s="54" t="s">
        <v>6</v>
      </c>
      <c r="B12" s="19" t="s">
        <v>53</v>
      </c>
      <c r="C12" s="19">
        <v>0</v>
      </c>
      <c r="D12" s="19" t="s">
        <v>18</v>
      </c>
      <c r="E12" s="19">
        <f>114-62</f>
        <v>52</v>
      </c>
      <c r="F12" s="19" t="s">
        <v>54</v>
      </c>
      <c r="G12" s="19">
        <f>33-18</f>
        <v>15</v>
      </c>
      <c r="H12" s="15" t="s">
        <v>23</v>
      </c>
      <c r="I12" s="19">
        <f>27-16</f>
        <v>11</v>
      </c>
      <c r="J12" s="57"/>
    </row>
    <row r="13" spans="1:10" x14ac:dyDescent="0.2">
      <c r="A13" s="55"/>
      <c r="B13" s="19" t="s">
        <v>55</v>
      </c>
      <c r="C13" s="19">
        <v>0</v>
      </c>
      <c r="D13" s="19" t="s">
        <v>19</v>
      </c>
      <c r="E13" s="19">
        <v>89</v>
      </c>
      <c r="F13" s="19" t="s">
        <v>56</v>
      </c>
      <c r="G13" s="19">
        <v>30</v>
      </c>
      <c r="H13" s="15" t="s">
        <v>24</v>
      </c>
      <c r="I13" s="19">
        <v>22</v>
      </c>
      <c r="J13" s="57"/>
    </row>
    <row r="14" spans="1:10" x14ac:dyDescent="0.2">
      <c r="A14" s="55"/>
      <c r="B14" s="19" t="s">
        <v>57</v>
      </c>
      <c r="C14" s="19">
        <v>7</v>
      </c>
      <c r="D14" s="19" t="s">
        <v>20</v>
      </c>
      <c r="E14" s="19">
        <v>519</v>
      </c>
      <c r="F14" s="19" t="s">
        <v>58</v>
      </c>
      <c r="G14" s="19">
        <f>57+39</f>
        <v>96</v>
      </c>
      <c r="H14" s="15" t="s">
        <v>25</v>
      </c>
      <c r="I14" s="19">
        <f>53+49</f>
        <v>102</v>
      </c>
      <c r="J14" s="57"/>
    </row>
    <row r="15" spans="1:10" x14ac:dyDescent="0.2">
      <c r="A15" s="55"/>
      <c r="B15" s="19" t="s">
        <v>59</v>
      </c>
      <c r="C15" s="19">
        <v>2</v>
      </c>
      <c r="D15" s="19" t="s">
        <v>21</v>
      </c>
      <c r="E15" s="19">
        <f>107+29</f>
        <v>136</v>
      </c>
      <c r="F15" s="19" t="s">
        <v>60</v>
      </c>
      <c r="G15" s="19">
        <f>20+12</f>
        <v>32</v>
      </c>
      <c r="H15" s="15" t="s">
        <v>26</v>
      </c>
      <c r="I15" s="19">
        <f>17+10</f>
        <v>27</v>
      </c>
      <c r="J15" s="57"/>
    </row>
    <row r="16" spans="1:10" x14ac:dyDescent="0.2">
      <c r="A16" s="55"/>
      <c r="B16" s="19" t="s">
        <v>61</v>
      </c>
      <c r="C16" s="19">
        <v>0</v>
      </c>
      <c r="D16" s="19" t="s">
        <v>22</v>
      </c>
      <c r="E16" s="19">
        <f>17+16</f>
        <v>33</v>
      </c>
      <c r="F16" s="19" t="s">
        <v>62</v>
      </c>
      <c r="G16" s="19">
        <f>2+4</f>
        <v>6</v>
      </c>
      <c r="H16" s="15" t="s">
        <v>27</v>
      </c>
      <c r="I16" s="19">
        <f>1+1</f>
        <v>2</v>
      </c>
      <c r="J16" s="57"/>
    </row>
    <row r="17" spans="1:10" ht="13.5" thickBot="1" x14ac:dyDescent="0.25">
      <c r="A17" s="55"/>
      <c r="B17" s="20" t="s">
        <v>1</v>
      </c>
      <c r="C17" s="20">
        <f>SUM(C12:C16)</f>
        <v>9</v>
      </c>
      <c r="D17" s="20"/>
      <c r="E17" s="20">
        <f>SUM(E12:E16)</f>
        <v>829</v>
      </c>
      <c r="F17" s="20"/>
      <c r="G17" s="20">
        <f>SUM(G12:G16)</f>
        <v>179</v>
      </c>
      <c r="H17" s="20"/>
      <c r="I17" s="21">
        <f>SUM(I12:I16)</f>
        <v>164</v>
      </c>
      <c r="J17" s="22">
        <f>C17+E17+G17+I17</f>
        <v>1181</v>
      </c>
    </row>
    <row r="18" spans="1:10" ht="12.75" customHeight="1" x14ac:dyDescent="0.2">
      <c r="A18" s="54" t="s">
        <v>7</v>
      </c>
      <c r="B18" s="19" t="s">
        <v>63</v>
      </c>
      <c r="C18" s="19">
        <v>0</v>
      </c>
      <c r="D18" s="19" t="s">
        <v>64</v>
      </c>
      <c r="E18" s="19">
        <f>53-34</f>
        <v>19</v>
      </c>
      <c r="F18" s="19" t="s">
        <v>65</v>
      </c>
      <c r="G18" s="19">
        <v>1</v>
      </c>
      <c r="H18" s="15" t="s">
        <v>28</v>
      </c>
      <c r="I18" s="19">
        <v>0</v>
      </c>
      <c r="J18" s="57"/>
    </row>
    <row r="19" spans="1:10" x14ac:dyDescent="0.2">
      <c r="A19" s="55"/>
      <c r="B19" s="19" t="s">
        <v>66</v>
      </c>
      <c r="C19" s="19">
        <v>0</v>
      </c>
      <c r="D19" s="19" t="s">
        <v>67</v>
      </c>
      <c r="E19" s="19">
        <v>34</v>
      </c>
      <c r="F19" s="19" t="s">
        <v>68</v>
      </c>
      <c r="G19" s="19">
        <v>7</v>
      </c>
      <c r="H19" s="15" t="s">
        <v>29</v>
      </c>
      <c r="I19" s="19">
        <v>3</v>
      </c>
      <c r="J19" s="57"/>
    </row>
    <row r="20" spans="1:10" x14ac:dyDescent="0.2">
      <c r="A20" s="55"/>
      <c r="B20" s="19" t="s">
        <v>69</v>
      </c>
      <c r="C20" s="19">
        <v>1</v>
      </c>
      <c r="D20" s="19" t="s">
        <v>70</v>
      </c>
      <c r="E20" s="19">
        <f>142+72</f>
        <v>214</v>
      </c>
      <c r="F20" s="19" t="s">
        <v>71</v>
      </c>
      <c r="G20" s="19">
        <f>23+23</f>
        <v>46</v>
      </c>
      <c r="H20" s="15" t="s">
        <v>30</v>
      </c>
      <c r="I20" s="19">
        <f>24+5</f>
        <v>29</v>
      </c>
      <c r="J20" s="57"/>
    </row>
    <row r="21" spans="1:10" x14ac:dyDescent="0.2">
      <c r="A21" s="55"/>
      <c r="B21" s="19" t="s">
        <v>72</v>
      </c>
      <c r="C21" s="19">
        <v>1</v>
      </c>
      <c r="D21" s="19" t="s">
        <v>73</v>
      </c>
      <c r="E21" s="19">
        <f>28+12</f>
        <v>40</v>
      </c>
      <c r="F21" s="19" t="s">
        <v>74</v>
      </c>
      <c r="G21" s="19">
        <v>6</v>
      </c>
      <c r="H21" s="15" t="s">
        <v>31</v>
      </c>
      <c r="I21" s="19">
        <v>9</v>
      </c>
      <c r="J21" s="57"/>
    </row>
    <row r="22" spans="1:10" x14ac:dyDescent="0.2">
      <c r="A22" s="55"/>
      <c r="B22" s="19" t="s">
        <v>75</v>
      </c>
      <c r="C22" s="19">
        <v>0</v>
      </c>
      <c r="D22" s="19" t="s">
        <v>76</v>
      </c>
      <c r="E22" s="19">
        <v>7</v>
      </c>
      <c r="F22" s="19" t="s">
        <v>77</v>
      </c>
      <c r="G22" s="19">
        <v>1</v>
      </c>
      <c r="H22" s="15" t="s">
        <v>32</v>
      </c>
      <c r="I22" s="19">
        <v>2</v>
      </c>
      <c r="J22" s="57"/>
    </row>
    <row r="23" spans="1:10" ht="13.5" thickBot="1" x14ac:dyDescent="0.25">
      <c r="A23" s="55"/>
      <c r="B23" s="20" t="s">
        <v>1</v>
      </c>
      <c r="C23" s="20">
        <f>SUM(C18:C22)</f>
        <v>2</v>
      </c>
      <c r="D23" s="20"/>
      <c r="E23" s="20">
        <f>SUM(E18:E22)</f>
        <v>314</v>
      </c>
      <c r="F23" s="20"/>
      <c r="G23" s="20">
        <f>SUM(G18:G22)</f>
        <v>61</v>
      </c>
      <c r="H23" s="20"/>
      <c r="I23" s="21">
        <f>SUM(I18:I22)</f>
        <v>43</v>
      </c>
      <c r="J23" s="22">
        <f>C23+E23+G23+I23</f>
        <v>420</v>
      </c>
    </row>
    <row r="24" spans="1:10" ht="12.75" customHeight="1" x14ac:dyDescent="0.2">
      <c r="A24" s="54" t="s">
        <v>8</v>
      </c>
      <c r="B24" s="19" t="s">
        <v>18</v>
      </c>
      <c r="C24" s="19">
        <v>0</v>
      </c>
      <c r="D24" s="19" t="s">
        <v>78</v>
      </c>
      <c r="E24" s="19">
        <v>6</v>
      </c>
      <c r="F24" s="19" t="s">
        <v>79</v>
      </c>
      <c r="G24" s="19">
        <v>1</v>
      </c>
      <c r="H24" s="15" t="s">
        <v>33</v>
      </c>
      <c r="I24" s="19">
        <v>27</v>
      </c>
      <c r="J24" s="57"/>
    </row>
    <row r="25" spans="1:10" x14ac:dyDescent="0.2">
      <c r="A25" s="55"/>
      <c r="B25" s="19" t="s">
        <v>19</v>
      </c>
      <c r="C25" s="19">
        <v>0</v>
      </c>
      <c r="D25" s="19" t="s">
        <v>80</v>
      </c>
      <c r="E25" s="19">
        <v>13</v>
      </c>
      <c r="F25" s="19" t="s">
        <v>81</v>
      </c>
      <c r="G25" s="19">
        <v>4</v>
      </c>
      <c r="H25" s="15" t="s">
        <v>34</v>
      </c>
      <c r="I25" s="19">
        <v>123</v>
      </c>
      <c r="J25" s="57"/>
    </row>
    <row r="26" spans="1:10" x14ac:dyDescent="0.2">
      <c r="A26" s="55"/>
      <c r="B26" s="19" t="s">
        <v>20</v>
      </c>
      <c r="C26" s="19">
        <v>1</v>
      </c>
      <c r="D26" s="19" t="s">
        <v>82</v>
      </c>
      <c r="E26" s="19">
        <f>57+22</f>
        <v>79</v>
      </c>
      <c r="F26" s="19" t="s">
        <v>83</v>
      </c>
      <c r="G26" s="19">
        <v>17</v>
      </c>
      <c r="H26" s="15" t="s">
        <v>35</v>
      </c>
      <c r="I26" s="19">
        <f>127+70</f>
        <v>197</v>
      </c>
      <c r="J26" s="57"/>
    </row>
    <row r="27" spans="1:10" x14ac:dyDescent="0.2">
      <c r="A27" s="55"/>
      <c r="B27" s="19" t="s">
        <v>21</v>
      </c>
      <c r="C27" s="19">
        <v>0</v>
      </c>
      <c r="D27" s="19" t="s">
        <v>84</v>
      </c>
      <c r="E27" s="19">
        <v>9</v>
      </c>
      <c r="F27" s="19" t="s">
        <v>85</v>
      </c>
      <c r="G27" s="19">
        <v>2</v>
      </c>
      <c r="H27" s="15" t="s">
        <v>36</v>
      </c>
      <c r="I27" s="19">
        <f>39+19</f>
        <v>58</v>
      </c>
      <c r="J27" s="57"/>
    </row>
    <row r="28" spans="1:10" x14ac:dyDescent="0.2">
      <c r="A28" s="55"/>
      <c r="B28" s="19" t="s">
        <v>22</v>
      </c>
      <c r="C28" s="19">
        <v>0</v>
      </c>
      <c r="D28" s="19" t="s">
        <v>86</v>
      </c>
      <c r="E28" s="19">
        <v>4</v>
      </c>
      <c r="F28" s="19" t="s">
        <v>87</v>
      </c>
      <c r="G28" s="19">
        <v>0</v>
      </c>
      <c r="H28" s="15" t="s">
        <v>37</v>
      </c>
      <c r="I28" s="19">
        <f>11+20</f>
        <v>31</v>
      </c>
      <c r="J28" s="57"/>
    </row>
    <row r="29" spans="1:10" ht="13.5" thickBot="1" x14ac:dyDescent="0.25">
      <c r="A29" s="55"/>
      <c r="B29" s="23" t="s">
        <v>1</v>
      </c>
      <c r="C29" s="23">
        <f>SUM(C24:C28)</f>
        <v>1</v>
      </c>
      <c r="D29" s="23"/>
      <c r="E29" s="23">
        <f>SUM(E24:E28)</f>
        <v>111</v>
      </c>
      <c r="F29" s="23"/>
      <c r="G29" s="23">
        <f>SUM(G24:G28)</f>
        <v>24</v>
      </c>
      <c r="H29" s="23"/>
      <c r="I29" s="24">
        <f>SUM(I24:I28)</f>
        <v>436</v>
      </c>
      <c r="J29" s="25">
        <f>C29+E29+G29+I29</f>
        <v>572</v>
      </c>
    </row>
    <row r="30" spans="1:10" ht="13.5" thickBot="1" x14ac:dyDescent="0.25">
      <c r="A30" s="26" t="s">
        <v>1</v>
      </c>
      <c r="B30" s="27"/>
      <c r="C30" s="28">
        <f>C11+C17+C23+C29</f>
        <v>33</v>
      </c>
      <c r="D30" s="28"/>
      <c r="E30" s="28">
        <f>E11+E17+E23+E29</f>
        <v>2873</v>
      </c>
      <c r="F30" s="28"/>
      <c r="G30" s="28">
        <f>G11+G17+G23+G29</f>
        <v>658</v>
      </c>
      <c r="H30" s="28"/>
      <c r="I30" s="28">
        <f>I11+I17+I23+I29</f>
        <v>1065</v>
      </c>
      <c r="J30" s="29">
        <f>C30+E30+G30+I30</f>
        <v>4629</v>
      </c>
    </row>
    <row r="31" spans="1:10" x14ac:dyDescent="0.2">
      <c r="A31" s="33"/>
      <c r="B31" s="34"/>
      <c r="C31" s="33"/>
      <c r="D31" s="33"/>
      <c r="E31" s="33"/>
      <c r="F31" s="33"/>
      <c r="G31" s="33"/>
      <c r="H31" s="33"/>
      <c r="I31" s="33"/>
      <c r="J31" s="35"/>
    </row>
    <row r="32" spans="1:10" x14ac:dyDescent="0.2">
      <c r="A32" s="30" t="s">
        <v>90</v>
      </c>
      <c r="B32" s="31"/>
      <c r="C32" s="31"/>
      <c r="D32" s="31"/>
      <c r="E32" s="31"/>
      <c r="F32" s="31"/>
    </row>
    <row r="33" spans="1:10" x14ac:dyDescent="0.2">
      <c r="A33" s="2">
        <v>43882</v>
      </c>
    </row>
    <row r="34" spans="1:10" x14ac:dyDescent="0.2">
      <c r="A34" s="66" t="s">
        <v>17</v>
      </c>
      <c r="B34" s="66"/>
    </row>
    <row r="35" spans="1:10" x14ac:dyDescent="0.2">
      <c r="G35" s="65" t="s">
        <v>9</v>
      </c>
      <c r="H35" s="65"/>
      <c r="I35" s="65"/>
      <c r="J35" s="65"/>
    </row>
    <row r="36" spans="1:10" x14ac:dyDescent="0.2">
      <c r="G36" s="65" t="s">
        <v>10</v>
      </c>
      <c r="H36" s="65"/>
      <c r="I36" s="65"/>
      <c r="J36" s="65"/>
    </row>
    <row r="39" spans="1:10" x14ac:dyDescent="0.2">
      <c r="A39" s="32"/>
    </row>
  </sheetData>
  <mergeCells count="22">
    <mergeCell ref="A18:A23"/>
    <mergeCell ref="J18:J22"/>
    <mergeCell ref="A1:J1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A6:A11"/>
    <mergeCell ref="J6:J10"/>
    <mergeCell ref="A12:A17"/>
    <mergeCell ref="J12:J16"/>
    <mergeCell ref="A24:A29"/>
    <mergeCell ref="J24:J28"/>
    <mergeCell ref="A34:B34"/>
    <mergeCell ref="G35:J35"/>
    <mergeCell ref="G36:J36"/>
  </mergeCells>
  <pageMargins left="0.51181102362204722" right="0.51181102362204722" top="0.74803149606299213" bottom="0.74803149606299213" header="0.31496062992125984" footer="0.31496062992125984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122019</vt:lpstr>
      <vt:lpstr>INV122019</vt:lpstr>
      <vt:lpstr>'INV122019'!Print_Area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Diamanto Moyseos</cp:lastModifiedBy>
  <cp:lastPrinted>2020-02-27T08:27:48Z</cp:lastPrinted>
  <dcterms:created xsi:type="dcterms:W3CDTF">2001-06-20T08:02:38Z</dcterms:created>
  <dcterms:modified xsi:type="dcterms:W3CDTF">2020-02-27T08:28:23Z</dcterms:modified>
</cp:coreProperties>
</file>