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15" windowWidth="9690" windowHeight="6480"/>
  </bookViews>
  <sheets>
    <sheet name="2020" sheetId="30" r:id="rId1"/>
    <sheet name="2019" sheetId="29" r:id="rId2"/>
    <sheet name="2018" sheetId="27" r:id="rId3"/>
    <sheet name="2017" sheetId="28" r:id="rId4"/>
    <sheet name="2016" sheetId="26" r:id="rId5"/>
    <sheet name="2015" sheetId="24" r:id="rId6"/>
    <sheet name="2014" sheetId="25" r:id="rId7"/>
    <sheet name="2013" sheetId="23" r:id="rId8"/>
    <sheet name="2012" sheetId="22" r:id="rId9"/>
    <sheet name="2011" sheetId="21" r:id="rId10"/>
    <sheet name="2010" sheetId="20" r:id="rId11"/>
    <sheet name="2009" sheetId="19" r:id="rId12"/>
    <sheet name="2008" sheetId="18" r:id="rId13"/>
    <sheet name="2007" sheetId="17" r:id="rId14"/>
    <sheet name="2006" sheetId="1" r:id="rId15"/>
  </sheets>
  <definedNames>
    <definedName name="_xlnm.Print_Area" localSheetId="7">'2013'!$A$1:$P$59</definedName>
    <definedName name="_xlnm.Print_Area" localSheetId="6">'2014'!$A$1:$P$59</definedName>
    <definedName name="_xlnm.Print_Area" localSheetId="5">'2015'!$A$1:$P$59</definedName>
    <definedName name="_xlnm.Print_Area" localSheetId="4">'2016'!$A$1:$P$59</definedName>
    <definedName name="_xlnm.Print_Area" localSheetId="2">'2018'!$A$1:$P$59</definedName>
    <definedName name="_xlnm.Print_Area" localSheetId="1">'2019'!$A$1:$P$59</definedName>
    <definedName name="_xlnm.Print_Area" localSheetId="0">'2020'!$A$1:$P$59</definedName>
  </definedNames>
  <calcPr calcId="145621"/>
</workbook>
</file>

<file path=xl/calcChain.xml><?xml version="1.0" encoding="utf-8"?>
<calcChain xmlns="http://schemas.openxmlformats.org/spreadsheetml/2006/main">
  <c r="O54" i="30" l="1"/>
  <c r="D56" i="30" l="1"/>
  <c r="N54" i="30"/>
  <c r="M54" i="30"/>
  <c r="L54" i="30"/>
  <c r="K54" i="30"/>
  <c r="J54" i="30"/>
  <c r="I54" i="30"/>
  <c r="H54" i="30"/>
  <c r="G54" i="30"/>
  <c r="F54" i="30"/>
  <c r="E54" i="30"/>
  <c r="D54" i="30"/>
  <c r="C54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N25" i="30"/>
  <c r="M25" i="30"/>
  <c r="L25" i="30"/>
  <c r="L56" i="30" s="1"/>
  <c r="K25" i="30"/>
  <c r="J25" i="30"/>
  <c r="I25" i="30"/>
  <c r="H25" i="30"/>
  <c r="H56" i="30" s="1"/>
  <c r="G25" i="30"/>
  <c r="F25" i="30"/>
  <c r="E25" i="30"/>
  <c r="D25" i="30"/>
  <c r="C25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O25" i="30" l="1"/>
  <c r="E56" i="30"/>
  <c r="I56" i="30"/>
  <c r="M56" i="30"/>
  <c r="F56" i="30"/>
  <c r="J56" i="30"/>
  <c r="N56" i="30"/>
  <c r="C56" i="30"/>
  <c r="G56" i="30"/>
  <c r="K56" i="30"/>
  <c r="N54" i="29"/>
  <c r="M54" i="29"/>
  <c r="L54" i="29"/>
  <c r="K54" i="29"/>
  <c r="J54" i="29"/>
  <c r="I54" i="29"/>
  <c r="H54" i="29"/>
  <c r="G54" i="29"/>
  <c r="F54" i="29"/>
  <c r="E54" i="29"/>
  <c r="D54" i="29"/>
  <c r="C54" i="29"/>
  <c r="O52" i="29"/>
  <c r="O51" i="29"/>
  <c r="O50" i="29"/>
  <c r="O49" i="29"/>
  <c r="O48" i="29"/>
  <c r="O47" i="29"/>
  <c r="O46" i="29"/>
  <c r="O45" i="29"/>
  <c r="O44" i="29"/>
  <c r="O43" i="29"/>
  <c r="O42" i="29"/>
  <c r="O41" i="29"/>
  <c r="O40" i="29"/>
  <c r="O39" i="29"/>
  <c r="O38" i="29"/>
  <c r="O37" i="29"/>
  <c r="N25" i="29"/>
  <c r="M25" i="29"/>
  <c r="L25" i="29"/>
  <c r="L56" i="29" s="1"/>
  <c r="K25" i="29"/>
  <c r="J25" i="29"/>
  <c r="I25" i="29"/>
  <c r="H25" i="29"/>
  <c r="H56" i="29" s="1"/>
  <c r="G25" i="29"/>
  <c r="F25" i="29"/>
  <c r="E25" i="29"/>
  <c r="D25" i="29"/>
  <c r="D56" i="29" s="1"/>
  <c r="C25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56" i="30" l="1"/>
  <c r="C56" i="29"/>
  <c r="E56" i="29"/>
  <c r="F56" i="29"/>
  <c r="G56" i="29"/>
  <c r="I56" i="29"/>
  <c r="J56" i="29"/>
  <c r="K56" i="29"/>
  <c r="N56" i="29"/>
  <c r="O25" i="29"/>
  <c r="M56" i="29"/>
  <c r="O54" i="29"/>
  <c r="M56" i="28"/>
  <c r="I56" i="28"/>
  <c r="E56" i="28"/>
  <c r="N54" i="28"/>
  <c r="N56" i="28" s="1"/>
  <c r="M54" i="28"/>
  <c r="L54" i="28"/>
  <c r="L56" i="28" s="1"/>
  <c r="K54" i="28"/>
  <c r="K56" i="28" s="1"/>
  <c r="J54" i="28"/>
  <c r="J56" i="28" s="1"/>
  <c r="I54" i="28"/>
  <c r="H54" i="28"/>
  <c r="H56" i="28" s="1"/>
  <c r="G54" i="28"/>
  <c r="G56" i="28" s="1"/>
  <c r="F54" i="28"/>
  <c r="F56" i="28" s="1"/>
  <c r="E54" i="28"/>
  <c r="D54" i="28"/>
  <c r="D56" i="28" s="1"/>
  <c r="C54" i="28"/>
  <c r="C56" i="28" s="1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O25" i="28" s="1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56" i="29" l="1"/>
  <c r="O54" i="28"/>
  <c r="O56" i="28" s="1"/>
  <c r="N54" i="27"/>
  <c r="M54" i="27"/>
  <c r="L54" i="27"/>
  <c r="K54" i="27"/>
  <c r="J54" i="27"/>
  <c r="I54" i="27"/>
  <c r="H54" i="27"/>
  <c r="G54" i="27"/>
  <c r="F54" i="27"/>
  <c r="E54" i="27"/>
  <c r="D54" i="27"/>
  <c r="C54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N25" i="27"/>
  <c r="M25" i="27"/>
  <c r="M56" i="27" s="1"/>
  <c r="L25" i="27"/>
  <c r="K25" i="27"/>
  <c r="J25" i="27"/>
  <c r="I25" i="27"/>
  <c r="H25" i="27"/>
  <c r="G25" i="27"/>
  <c r="F25" i="27"/>
  <c r="E25" i="27"/>
  <c r="D25" i="27"/>
  <c r="C25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I56" i="27" l="1"/>
  <c r="E56" i="27"/>
  <c r="O25" i="27"/>
  <c r="C56" i="27"/>
  <c r="G56" i="27"/>
  <c r="K56" i="27"/>
  <c r="D56" i="27"/>
  <c r="H56" i="27"/>
  <c r="L56" i="27"/>
  <c r="F56" i="27"/>
  <c r="J56" i="27"/>
  <c r="N56" i="27"/>
  <c r="O54" i="27"/>
  <c r="D54" i="26"/>
  <c r="E54" i="26"/>
  <c r="F54" i="26"/>
  <c r="G54" i="26"/>
  <c r="H54" i="26"/>
  <c r="I54" i="26"/>
  <c r="J54" i="26"/>
  <c r="K54" i="26"/>
  <c r="L54" i="26"/>
  <c r="M54" i="26"/>
  <c r="N54" i="26"/>
  <c r="C54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5" i="26"/>
  <c r="D25" i="26"/>
  <c r="O56" i="27" l="1"/>
  <c r="O37" i="26"/>
  <c r="N25" i="26"/>
  <c r="M25" i="26"/>
  <c r="L25" i="26"/>
  <c r="K25" i="26"/>
  <c r="J25" i="26"/>
  <c r="I25" i="26"/>
  <c r="H25" i="26"/>
  <c r="G25" i="26"/>
  <c r="G56" i="26" s="1"/>
  <c r="F25" i="26"/>
  <c r="E25" i="26"/>
  <c r="C25" i="26"/>
  <c r="C56" i="26" s="1"/>
  <c r="O7" i="26"/>
  <c r="K56" i="26" l="1"/>
  <c r="O54" i="26"/>
  <c r="M56" i="26"/>
  <c r="N56" i="26"/>
  <c r="L56" i="26"/>
  <c r="J56" i="26"/>
  <c r="I56" i="26"/>
  <c r="H56" i="26"/>
  <c r="F56" i="26"/>
  <c r="E56" i="26"/>
  <c r="D56" i="26"/>
  <c r="N54" i="25"/>
  <c r="M54" i="25"/>
  <c r="L54" i="25"/>
  <c r="K54" i="25"/>
  <c r="J54" i="25"/>
  <c r="I54" i="25"/>
  <c r="H54" i="25"/>
  <c r="G54" i="25"/>
  <c r="F54" i="25"/>
  <c r="E54" i="25"/>
  <c r="D54" i="25"/>
  <c r="C54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N25" i="25"/>
  <c r="N56" i="25" s="1"/>
  <c r="M25" i="25"/>
  <c r="L25" i="25"/>
  <c r="K25" i="25"/>
  <c r="J25" i="25"/>
  <c r="J56" i="25" s="1"/>
  <c r="I25" i="25"/>
  <c r="H25" i="25"/>
  <c r="G25" i="25"/>
  <c r="F25" i="25"/>
  <c r="F56" i="25" s="1"/>
  <c r="E25" i="25"/>
  <c r="D25" i="25"/>
  <c r="C25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N54" i="24"/>
  <c r="M54" i="24"/>
  <c r="L54" i="24"/>
  <c r="K54" i="24"/>
  <c r="J54" i="24"/>
  <c r="I54" i="24"/>
  <c r="H54" i="24"/>
  <c r="G54" i="24"/>
  <c r="F54" i="24"/>
  <c r="E54" i="24"/>
  <c r="D54" i="24"/>
  <c r="C54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O37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56" i="26" l="1"/>
  <c r="D56" i="25"/>
  <c r="H56" i="25"/>
  <c r="L56" i="25"/>
  <c r="I56" i="25"/>
  <c r="C56" i="25"/>
  <c r="G56" i="25"/>
  <c r="K56" i="25"/>
  <c r="E56" i="25"/>
  <c r="M56" i="25"/>
  <c r="O25" i="25"/>
  <c r="O54" i="25"/>
  <c r="O56" i="25" s="1"/>
  <c r="O25" i="24"/>
  <c r="H56" i="24"/>
  <c r="F56" i="24"/>
  <c r="J56" i="24"/>
  <c r="N56" i="24"/>
  <c r="C56" i="24"/>
  <c r="G56" i="24"/>
  <c r="K56" i="24"/>
  <c r="L56" i="24"/>
  <c r="D56" i="24"/>
  <c r="E56" i="24"/>
  <c r="I56" i="24"/>
  <c r="M56" i="24"/>
  <c r="O54" i="24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3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7" i="23"/>
  <c r="O56" i="24" l="1"/>
  <c r="R7" i="23"/>
  <c r="S7" i="23"/>
  <c r="T7" i="23"/>
  <c r="U7" i="23"/>
  <c r="V7" i="23"/>
  <c r="W7" i="23"/>
  <c r="X7" i="23"/>
  <c r="Y7" i="23"/>
  <c r="Z7" i="23"/>
  <c r="AA7" i="23"/>
  <c r="AB7" i="23"/>
  <c r="R8" i="23"/>
  <c r="S8" i="23"/>
  <c r="T8" i="23"/>
  <c r="U8" i="23"/>
  <c r="V8" i="23"/>
  <c r="W8" i="23"/>
  <c r="X8" i="23"/>
  <c r="Y8" i="23"/>
  <c r="Z8" i="23"/>
  <c r="AA8" i="23"/>
  <c r="AB8" i="23"/>
  <c r="R9" i="23"/>
  <c r="S9" i="23"/>
  <c r="T9" i="23"/>
  <c r="U9" i="23"/>
  <c r="V9" i="23"/>
  <c r="W9" i="23"/>
  <c r="X9" i="23"/>
  <c r="Y9" i="23"/>
  <c r="Z9" i="23"/>
  <c r="AA9" i="23"/>
  <c r="AB9" i="23"/>
  <c r="R10" i="23"/>
  <c r="S10" i="23"/>
  <c r="T10" i="23"/>
  <c r="U10" i="23"/>
  <c r="V10" i="23"/>
  <c r="W10" i="23"/>
  <c r="X10" i="23"/>
  <c r="Y10" i="23"/>
  <c r="Z10" i="23"/>
  <c r="AA10" i="23"/>
  <c r="AB10" i="23"/>
  <c r="R11" i="23"/>
  <c r="S11" i="23"/>
  <c r="T11" i="23"/>
  <c r="U11" i="23"/>
  <c r="V11" i="23"/>
  <c r="W11" i="23"/>
  <c r="X11" i="23"/>
  <c r="Y11" i="23"/>
  <c r="Z11" i="23"/>
  <c r="AA11" i="23"/>
  <c r="AB11" i="23"/>
  <c r="R12" i="23"/>
  <c r="S12" i="23"/>
  <c r="T12" i="23"/>
  <c r="U12" i="23"/>
  <c r="V12" i="23"/>
  <c r="W12" i="23"/>
  <c r="X12" i="23"/>
  <c r="Y12" i="23"/>
  <c r="Z12" i="23"/>
  <c r="AA12" i="23"/>
  <c r="AB12" i="23"/>
  <c r="R13" i="23"/>
  <c r="S13" i="23"/>
  <c r="T13" i="23"/>
  <c r="U13" i="23"/>
  <c r="V13" i="23"/>
  <c r="W13" i="23"/>
  <c r="X13" i="23"/>
  <c r="Y13" i="23"/>
  <c r="Z13" i="23"/>
  <c r="AA13" i="23"/>
  <c r="AB13" i="23"/>
  <c r="R14" i="23"/>
  <c r="S14" i="23"/>
  <c r="T14" i="23"/>
  <c r="U14" i="23"/>
  <c r="V14" i="23"/>
  <c r="W14" i="23"/>
  <c r="X14" i="23"/>
  <c r="Y14" i="23"/>
  <c r="Z14" i="23"/>
  <c r="AA14" i="23"/>
  <c r="AB14" i="23"/>
  <c r="R15" i="23"/>
  <c r="S15" i="23"/>
  <c r="T15" i="23"/>
  <c r="U15" i="23"/>
  <c r="V15" i="23"/>
  <c r="W15" i="23"/>
  <c r="X15" i="23"/>
  <c r="Y15" i="23"/>
  <c r="Z15" i="23"/>
  <c r="AA15" i="23"/>
  <c r="AB15" i="23"/>
  <c r="R16" i="23"/>
  <c r="S16" i="23"/>
  <c r="T16" i="23"/>
  <c r="U16" i="23"/>
  <c r="V16" i="23"/>
  <c r="W16" i="23"/>
  <c r="X16" i="23"/>
  <c r="Y16" i="23"/>
  <c r="Z16" i="23"/>
  <c r="AA16" i="23"/>
  <c r="AB16" i="23"/>
  <c r="R17" i="23"/>
  <c r="S17" i="23"/>
  <c r="T17" i="23"/>
  <c r="U17" i="23"/>
  <c r="V17" i="23"/>
  <c r="W17" i="23"/>
  <c r="X17" i="23"/>
  <c r="Y17" i="23"/>
  <c r="Z17" i="23"/>
  <c r="AA17" i="23"/>
  <c r="AB17" i="23"/>
  <c r="R18" i="23"/>
  <c r="S18" i="23"/>
  <c r="T18" i="23"/>
  <c r="U18" i="23"/>
  <c r="V18" i="23"/>
  <c r="W18" i="23"/>
  <c r="X18" i="23"/>
  <c r="Y18" i="23"/>
  <c r="Z18" i="23"/>
  <c r="AA18" i="23"/>
  <c r="AB18" i="23"/>
  <c r="R19" i="23"/>
  <c r="S19" i="23"/>
  <c r="T19" i="23"/>
  <c r="U19" i="23"/>
  <c r="V19" i="23"/>
  <c r="W19" i="23"/>
  <c r="X19" i="23"/>
  <c r="Y19" i="23"/>
  <c r="Z19" i="23"/>
  <c r="AA19" i="23"/>
  <c r="AB19" i="23"/>
  <c r="R20" i="23"/>
  <c r="S20" i="23"/>
  <c r="T20" i="23"/>
  <c r="U20" i="23"/>
  <c r="V20" i="23"/>
  <c r="W20" i="23"/>
  <c r="X20" i="23"/>
  <c r="Y20" i="23"/>
  <c r="Z20" i="23"/>
  <c r="AA20" i="23"/>
  <c r="AB20" i="23"/>
  <c r="R21" i="23"/>
  <c r="S21" i="23"/>
  <c r="T21" i="23"/>
  <c r="U21" i="23"/>
  <c r="V21" i="23"/>
  <c r="W21" i="23"/>
  <c r="X21" i="23"/>
  <c r="Y21" i="23"/>
  <c r="Z21" i="23"/>
  <c r="AA21" i="23"/>
  <c r="AB21" i="23"/>
  <c r="R22" i="23"/>
  <c r="S22" i="23"/>
  <c r="T22" i="23"/>
  <c r="U22" i="23"/>
  <c r="V22" i="23"/>
  <c r="W22" i="23"/>
  <c r="X22" i="23"/>
  <c r="Y22" i="23"/>
  <c r="Z22" i="23"/>
  <c r="AA22" i="23"/>
  <c r="AB22" i="23"/>
  <c r="Q8" i="23" l="1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7" i="23"/>
  <c r="N54" i="23" l="1"/>
  <c r="M54" i="23"/>
  <c r="L54" i="23"/>
  <c r="K54" i="23"/>
  <c r="J54" i="23"/>
  <c r="I54" i="23"/>
  <c r="H54" i="23"/>
  <c r="G54" i="23"/>
  <c r="F54" i="23"/>
  <c r="E54" i="23"/>
  <c r="D54" i="23"/>
  <c r="C54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O25" i="23" l="1"/>
  <c r="E56" i="23"/>
  <c r="O54" i="23"/>
  <c r="M56" i="23"/>
  <c r="I56" i="23"/>
  <c r="G56" i="23"/>
  <c r="K56" i="23"/>
  <c r="D56" i="23"/>
  <c r="H56" i="23"/>
  <c r="L56" i="23"/>
  <c r="F56" i="23"/>
  <c r="J56" i="23"/>
  <c r="N56" i="23"/>
  <c r="C56" i="23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37" i="22"/>
  <c r="O8" i="22"/>
  <c r="AC8" i="23" s="1"/>
  <c r="O9" i="22"/>
  <c r="AC9" i="23" s="1"/>
  <c r="O10" i="22"/>
  <c r="AC10" i="23" s="1"/>
  <c r="O11" i="22"/>
  <c r="AC11" i="23" s="1"/>
  <c r="O12" i="22"/>
  <c r="AC12" i="23" s="1"/>
  <c r="O13" i="22"/>
  <c r="AC13" i="23" s="1"/>
  <c r="O14" i="22"/>
  <c r="AC14" i="23" s="1"/>
  <c r="O15" i="22"/>
  <c r="AC15" i="23" s="1"/>
  <c r="O16" i="22"/>
  <c r="AC16" i="23" s="1"/>
  <c r="O17" i="22"/>
  <c r="AC17" i="23" s="1"/>
  <c r="O18" i="22"/>
  <c r="AC18" i="23" s="1"/>
  <c r="O19" i="22"/>
  <c r="AC19" i="23" s="1"/>
  <c r="O20" i="22"/>
  <c r="AC20" i="23" s="1"/>
  <c r="O21" i="22"/>
  <c r="AC21" i="23" s="1"/>
  <c r="O22" i="22"/>
  <c r="AC22" i="23" s="1"/>
  <c r="O7" i="22"/>
  <c r="AC7" i="23" s="1"/>
  <c r="N54" i="22"/>
  <c r="N25" i="22"/>
  <c r="AB25" i="23" s="1"/>
  <c r="M54" i="22"/>
  <c r="L54" i="22"/>
  <c r="J54" i="22"/>
  <c r="I54" i="22"/>
  <c r="H54" i="22"/>
  <c r="G54" i="22"/>
  <c r="F54" i="22"/>
  <c r="E54" i="22"/>
  <c r="D54" i="22"/>
  <c r="C54" i="22"/>
  <c r="K54" i="22"/>
  <c r="M25" i="22"/>
  <c r="AA25" i="23" s="1"/>
  <c r="L25" i="22"/>
  <c r="Z25" i="23" s="1"/>
  <c r="J25" i="22"/>
  <c r="X25" i="23" s="1"/>
  <c r="I25" i="22"/>
  <c r="W25" i="23" s="1"/>
  <c r="H25" i="22"/>
  <c r="V25" i="23" s="1"/>
  <c r="G25" i="22"/>
  <c r="U25" i="23" s="1"/>
  <c r="F25" i="22"/>
  <c r="T25" i="23" s="1"/>
  <c r="E25" i="22"/>
  <c r="S25" i="23" s="1"/>
  <c r="D25" i="22"/>
  <c r="R25" i="23" s="1"/>
  <c r="C25" i="22"/>
  <c r="Q25" i="23" s="1"/>
  <c r="K25" i="22"/>
  <c r="Y25" i="23" s="1"/>
  <c r="O22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52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K51" i="21"/>
  <c r="O51" i="21" s="1"/>
  <c r="K21" i="21"/>
  <c r="K25" i="21" s="1"/>
  <c r="N54" i="21"/>
  <c r="M54" i="21"/>
  <c r="L54" i="21"/>
  <c r="J54" i="21"/>
  <c r="I54" i="21"/>
  <c r="H54" i="21"/>
  <c r="G54" i="21"/>
  <c r="F54" i="21"/>
  <c r="E54" i="21"/>
  <c r="D54" i="21"/>
  <c r="C54" i="21"/>
  <c r="N25" i="21"/>
  <c r="M25" i="21"/>
  <c r="L25" i="21"/>
  <c r="J25" i="21"/>
  <c r="I25" i="21"/>
  <c r="H25" i="21"/>
  <c r="G25" i="21"/>
  <c r="F25" i="21"/>
  <c r="E25" i="21"/>
  <c r="D25" i="21"/>
  <c r="C25" i="21"/>
  <c r="O44" i="20"/>
  <c r="N41" i="20"/>
  <c r="N40" i="20"/>
  <c r="O40" i="20" s="1"/>
  <c r="N39" i="20"/>
  <c r="O39" i="20" s="1"/>
  <c r="N38" i="20"/>
  <c r="O38" i="20" s="1"/>
  <c r="N37" i="20"/>
  <c r="O37" i="20" s="1"/>
  <c r="N36" i="20"/>
  <c r="O36" i="20" s="1"/>
  <c r="N35" i="20"/>
  <c r="O35" i="20" s="1"/>
  <c r="N34" i="20"/>
  <c r="O34" i="20" s="1"/>
  <c r="N33" i="20"/>
  <c r="O33" i="20" s="1"/>
  <c r="N32" i="20"/>
  <c r="O32" i="20" s="1"/>
  <c r="M42" i="20"/>
  <c r="M45" i="20" s="1"/>
  <c r="N16" i="20"/>
  <c r="O16" i="20" s="1"/>
  <c r="N15" i="20"/>
  <c r="O15" i="20" s="1"/>
  <c r="N14" i="20"/>
  <c r="O14" i="20" s="1"/>
  <c r="N13" i="20"/>
  <c r="O13" i="20" s="1"/>
  <c r="N12" i="20"/>
  <c r="O12" i="20" s="1"/>
  <c r="N11" i="20"/>
  <c r="O11" i="20" s="1"/>
  <c r="N10" i="20"/>
  <c r="N9" i="20"/>
  <c r="O9" i="20" s="1"/>
  <c r="N7" i="20"/>
  <c r="O7" i="20" s="1"/>
  <c r="O41" i="20"/>
  <c r="L42" i="20"/>
  <c r="L45" i="20" s="1"/>
  <c r="L17" i="20"/>
  <c r="L20" i="20" s="1"/>
  <c r="K42" i="20"/>
  <c r="K45" i="20" s="1"/>
  <c r="K17" i="20"/>
  <c r="K8" i="20"/>
  <c r="N8" i="20" s="1"/>
  <c r="J42" i="20"/>
  <c r="J45" i="20" s="1"/>
  <c r="I42" i="20"/>
  <c r="I45" i="20" s="1"/>
  <c r="H42" i="20"/>
  <c r="H45" i="20" s="1"/>
  <c r="H17" i="20"/>
  <c r="H20" i="20" s="1"/>
  <c r="G42" i="20"/>
  <c r="G45" i="20" s="1"/>
  <c r="G17" i="20"/>
  <c r="G20" i="20" s="1"/>
  <c r="F42" i="20"/>
  <c r="F45" i="20" s="1"/>
  <c r="F17" i="20"/>
  <c r="F20" i="20" s="1"/>
  <c r="E42" i="20"/>
  <c r="E17" i="20"/>
  <c r="E20" i="20" s="1"/>
  <c r="D42" i="20"/>
  <c r="D17" i="20"/>
  <c r="D20" i="20" s="1"/>
  <c r="C42" i="20"/>
  <c r="C45" i="20" s="1"/>
  <c r="C17" i="20"/>
  <c r="B42" i="20"/>
  <c r="B45" i="20" s="1"/>
  <c r="B17" i="20"/>
  <c r="O43" i="20"/>
  <c r="E45" i="20"/>
  <c r="O19" i="20"/>
  <c r="O18" i="20"/>
  <c r="M20" i="20"/>
  <c r="J20" i="20"/>
  <c r="I20" i="20"/>
  <c r="O10" i="20"/>
  <c r="N43" i="19"/>
  <c r="O43" i="19" s="1"/>
  <c r="N42" i="19"/>
  <c r="O42" i="19" s="1"/>
  <c r="N41" i="19"/>
  <c r="O41" i="19" s="1"/>
  <c r="N40" i="19"/>
  <c r="O40" i="19" s="1"/>
  <c r="N39" i="19"/>
  <c r="O39" i="19" s="1"/>
  <c r="N38" i="19"/>
  <c r="O38" i="19" s="1"/>
  <c r="N37" i="19"/>
  <c r="O37" i="19" s="1"/>
  <c r="N36" i="19"/>
  <c r="O36" i="19" s="1"/>
  <c r="N35" i="19"/>
  <c r="O35" i="19" s="1"/>
  <c r="N34" i="19"/>
  <c r="O34" i="19" s="1"/>
  <c r="M44" i="19"/>
  <c r="O19" i="19"/>
  <c r="N16" i="19"/>
  <c r="O16" i="19" s="1"/>
  <c r="N15" i="19"/>
  <c r="O15" i="19" s="1"/>
  <c r="N14" i="19"/>
  <c r="O14" i="19" s="1"/>
  <c r="N13" i="19"/>
  <c r="O13" i="19" s="1"/>
  <c r="N12" i="19"/>
  <c r="O12" i="19" s="1"/>
  <c r="N11" i="19"/>
  <c r="O11" i="19" s="1"/>
  <c r="N10" i="19"/>
  <c r="N9" i="19"/>
  <c r="O9" i="19" s="1"/>
  <c r="N8" i="19"/>
  <c r="O8" i="19" s="1"/>
  <c r="N7" i="19"/>
  <c r="O7" i="19" s="1"/>
  <c r="M17" i="19"/>
  <c r="L44" i="19"/>
  <c r="L17" i="19"/>
  <c r="L20" i="19" s="1"/>
  <c r="K44" i="19"/>
  <c r="K47" i="19" s="1"/>
  <c r="K17" i="19"/>
  <c r="J44" i="19"/>
  <c r="J47" i="19" s="1"/>
  <c r="J17" i="19"/>
  <c r="J20" i="19" s="1"/>
  <c r="J22" i="19" s="1"/>
  <c r="I17" i="19"/>
  <c r="I20" i="19" s="1"/>
  <c r="H44" i="19"/>
  <c r="H17" i="19"/>
  <c r="H20" i="19" s="1"/>
  <c r="G44" i="19"/>
  <c r="G47" i="19" s="1"/>
  <c r="G17" i="19"/>
  <c r="G20" i="19" s="1"/>
  <c r="G22" i="19" s="1"/>
  <c r="F44" i="19"/>
  <c r="F47" i="19" s="1"/>
  <c r="F17" i="19"/>
  <c r="F20" i="19" s="1"/>
  <c r="E44" i="19"/>
  <c r="E47" i="19" s="1"/>
  <c r="E17" i="19"/>
  <c r="E20" i="19" s="1"/>
  <c r="E22" i="19" s="1"/>
  <c r="O46" i="19"/>
  <c r="D44" i="19"/>
  <c r="D47" i="19" s="1"/>
  <c r="D17" i="19"/>
  <c r="D20" i="19" s="1"/>
  <c r="C44" i="19"/>
  <c r="M47" i="19"/>
  <c r="L47" i="19"/>
  <c r="I47" i="19"/>
  <c r="H47" i="19"/>
  <c r="B47" i="19"/>
  <c r="O45" i="19"/>
  <c r="M20" i="19"/>
  <c r="M22" i="19" s="1"/>
  <c r="K20" i="19"/>
  <c r="C20" i="19"/>
  <c r="B20" i="19"/>
  <c r="B22" i="19" s="1"/>
  <c r="O18" i="19"/>
  <c r="O10" i="19"/>
  <c r="O46" i="18"/>
  <c r="N44" i="18"/>
  <c r="O44" i="18" s="1"/>
  <c r="N43" i="18"/>
  <c r="O43" i="18" s="1"/>
  <c r="N42" i="18"/>
  <c r="O42" i="18" s="1"/>
  <c r="N41" i="18"/>
  <c r="O41" i="18" s="1"/>
  <c r="N40" i="18"/>
  <c r="O40" i="18" s="1"/>
  <c r="N39" i="18"/>
  <c r="O39" i="18" s="1"/>
  <c r="N38" i="18"/>
  <c r="O38" i="18" s="1"/>
  <c r="N37" i="18"/>
  <c r="O37" i="18" s="1"/>
  <c r="N36" i="18"/>
  <c r="O36" i="18" s="1"/>
  <c r="N35" i="18"/>
  <c r="N34" i="18"/>
  <c r="O34" i="18" s="1"/>
  <c r="O19" i="18"/>
  <c r="N17" i="18"/>
  <c r="O17" i="18" s="1"/>
  <c r="N16" i="18"/>
  <c r="O16" i="18" s="1"/>
  <c r="N15" i="18"/>
  <c r="O15" i="18" s="1"/>
  <c r="N14" i="18"/>
  <c r="O14" i="18" s="1"/>
  <c r="N13" i="18"/>
  <c r="O13" i="18" s="1"/>
  <c r="N12" i="18"/>
  <c r="O12" i="18" s="1"/>
  <c r="N11" i="18"/>
  <c r="O11" i="18" s="1"/>
  <c r="N10" i="18"/>
  <c r="O10" i="18" s="1"/>
  <c r="N9" i="18"/>
  <c r="O9" i="18" s="1"/>
  <c r="N8" i="18"/>
  <c r="N7" i="18"/>
  <c r="O7" i="18" s="1"/>
  <c r="O35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O45" i="18"/>
  <c r="M20" i="18"/>
  <c r="L20" i="18"/>
  <c r="L22" i="18" s="1"/>
  <c r="K20" i="18"/>
  <c r="K22" i="18" s="1"/>
  <c r="J20" i="18"/>
  <c r="I20" i="18"/>
  <c r="H20" i="18"/>
  <c r="G20" i="18"/>
  <c r="G22" i="18" s="1"/>
  <c r="F20" i="18"/>
  <c r="F22" i="18" s="1"/>
  <c r="E20" i="18"/>
  <c r="D20" i="18"/>
  <c r="C20" i="18"/>
  <c r="C22" i="18" s="1"/>
  <c r="B20" i="18"/>
  <c r="O18" i="18"/>
  <c r="O8" i="18"/>
  <c r="N44" i="17"/>
  <c r="O44" i="17" s="1"/>
  <c r="N43" i="17"/>
  <c r="O43" i="17" s="1"/>
  <c r="N42" i="17"/>
  <c r="O42" i="17" s="1"/>
  <c r="N41" i="17"/>
  <c r="O41" i="17" s="1"/>
  <c r="N40" i="17"/>
  <c r="O40" i="17" s="1"/>
  <c r="N39" i="17"/>
  <c r="O39" i="17" s="1"/>
  <c r="N38" i="17"/>
  <c r="O38" i="17" s="1"/>
  <c r="N37" i="17"/>
  <c r="O37" i="17" s="1"/>
  <c r="N36" i="17"/>
  <c r="O36" i="17" s="1"/>
  <c r="N35" i="17"/>
  <c r="N34" i="17"/>
  <c r="O34" i="17" s="1"/>
  <c r="N17" i="17"/>
  <c r="O17" i="17" s="1"/>
  <c r="N16" i="17"/>
  <c r="O16" i="17" s="1"/>
  <c r="N15" i="17"/>
  <c r="N14" i="17"/>
  <c r="O14" i="17" s="1"/>
  <c r="N13" i="17"/>
  <c r="O13" i="17" s="1"/>
  <c r="N12" i="17"/>
  <c r="O12" i="17" s="1"/>
  <c r="N11" i="17"/>
  <c r="O11" i="17" s="1"/>
  <c r="N10" i="17"/>
  <c r="O10" i="17" s="1"/>
  <c r="N9" i="17"/>
  <c r="O9" i="17" s="1"/>
  <c r="N8" i="17"/>
  <c r="O8" i="17" s="1"/>
  <c r="N7" i="17"/>
  <c r="O7" i="17" s="1"/>
  <c r="M47" i="17"/>
  <c r="M20" i="17"/>
  <c r="M22" i="17" s="1"/>
  <c r="L47" i="17"/>
  <c r="L20" i="17"/>
  <c r="K47" i="17"/>
  <c r="K20" i="17"/>
  <c r="J47" i="17"/>
  <c r="O46" i="17"/>
  <c r="O45" i="17"/>
  <c r="O35" i="17"/>
  <c r="J20" i="17"/>
  <c r="J22" i="17" s="1"/>
  <c r="H47" i="17"/>
  <c r="I47" i="17"/>
  <c r="I20" i="17"/>
  <c r="I22" i="17" s="1"/>
  <c r="H20" i="17"/>
  <c r="H22" i="17" s="1"/>
  <c r="G20" i="17"/>
  <c r="G47" i="17"/>
  <c r="F47" i="17"/>
  <c r="F20" i="17"/>
  <c r="E47" i="17"/>
  <c r="E20" i="17"/>
  <c r="D47" i="17"/>
  <c r="D20" i="17"/>
  <c r="D22" i="17" s="1"/>
  <c r="B47" i="17"/>
  <c r="C47" i="17"/>
  <c r="B20" i="17"/>
  <c r="B22" i="17" s="1"/>
  <c r="C20" i="17"/>
  <c r="C22" i="17" s="1"/>
  <c r="O15" i="17"/>
  <c r="O18" i="17"/>
  <c r="O19" i="17"/>
  <c r="F22" i="17"/>
  <c r="L22" i="17"/>
  <c r="O44" i="1"/>
  <c r="O43" i="1"/>
  <c r="O42" i="1"/>
  <c r="O41" i="1"/>
  <c r="O40" i="1"/>
  <c r="O39" i="1"/>
  <c r="O38" i="1"/>
  <c r="O37" i="1"/>
  <c r="O36" i="1"/>
  <c r="O35" i="1"/>
  <c r="O34" i="1"/>
  <c r="P19" i="1"/>
  <c r="P18" i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N47" i="1"/>
  <c r="N20" i="1"/>
  <c r="N22" i="1" s="1"/>
  <c r="M47" i="1"/>
  <c r="M20" i="1"/>
  <c r="M22" i="1" s="1"/>
  <c r="L47" i="1"/>
  <c r="L20" i="1"/>
  <c r="L22" i="1" s="1"/>
  <c r="K47" i="1"/>
  <c r="K20" i="1"/>
  <c r="K22" i="1" s="1"/>
  <c r="J47" i="1"/>
  <c r="J20" i="1"/>
  <c r="J22" i="1" s="1"/>
  <c r="I47" i="1"/>
  <c r="I20" i="1"/>
  <c r="H47" i="1"/>
  <c r="H20" i="1"/>
  <c r="G20" i="1"/>
  <c r="G22" i="1" s="1"/>
  <c r="G47" i="1"/>
  <c r="F47" i="1"/>
  <c r="F20" i="1"/>
  <c r="F22" i="1" s="1"/>
  <c r="E47" i="1"/>
  <c r="E20" i="1"/>
  <c r="E22" i="1" s="1"/>
  <c r="D47" i="1"/>
  <c r="D20" i="1"/>
  <c r="D22" i="1" s="1"/>
  <c r="C20" i="1"/>
  <c r="C47" i="1"/>
  <c r="H22" i="1"/>
  <c r="B22" i="18"/>
  <c r="E49" i="18"/>
  <c r="I49" i="18"/>
  <c r="B49" i="18"/>
  <c r="G22" i="17"/>
  <c r="E22" i="18"/>
  <c r="H22" i="18"/>
  <c r="I22" i="18"/>
  <c r="J22" i="18"/>
  <c r="L49" i="18"/>
  <c r="M22" i="18"/>
  <c r="M49" i="18"/>
  <c r="M49" i="19"/>
  <c r="B49" i="19"/>
  <c r="C22" i="19"/>
  <c r="K22" i="19"/>
  <c r="D45" i="20"/>
  <c r="D47" i="20" s="1"/>
  <c r="B20" i="20"/>
  <c r="C20" i="20"/>
  <c r="D56" i="21"/>
  <c r="F56" i="21"/>
  <c r="H56" i="21"/>
  <c r="J56" i="21"/>
  <c r="L56" i="21"/>
  <c r="N56" i="21"/>
  <c r="E56" i="21"/>
  <c r="I56" i="21"/>
  <c r="M56" i="21"/>
  <c r="C56" i="21"/>
  <c r="G56" i="21"/>
  <c r="E56" i="22"/>
  <c r="G56" i="22"/>
  <c r="I56" i="22"/>
  <c r="L56" i="22"/>
  <c r="N56" i="22"/>
  <c r="D56" i="22"/>
  <c r="F56" i="22"/>
  <c r="H56" i="22"/>
  <c r="J56" i="22"/>
  <c r="M56" i="22"/>
  <c r="K56" i="22"/>
  <c r="C56" i="22"/>
  <c r="L49" i="17" l="1"/>
  <c r="F49" i="18"/>
  <c r="J49" i="18"/>
  <c r="B47" i="20"/>
  <c r="D49" i="17"/>
  <c r="F49" i="17"/>
  <c r="E47" i="20"/>
  <c r="C49" i="17"/>
  <c r="G49" i="17"/>
  <c r="H49" i="19"/>
  <c r="H22" i="19"/>
  <c r="M49" i="17"/>
  <c r="I49" i="17"/>
  <c r="D49" i="18"/>
  <c r="H49" i="18"/>
  <c r="C49" i="18"/>
  <c r="G49" i="18"/>
  <c r="K49" i="18"/>
  <c r="J49" i="19"/>
  <c r="H47" i="20"/>
  <c r="H49" i="1"/>
  <c r="N49" i="1"/>
  <c r="G49" i="1"/>
  <c r="M49" i="1"/>
  <c r="N20" i="18"/>
  <c r="D22" i="19"/>
  <c r="D49" i="19"/>
  <c r="E49" i="19"/>
  <c r="F47" i="20"/>
  <c r="G47" i="20"/>
  <c r="D22" i="18"/>
  <c r="O20" i="1"/>
  <c r="O22" i="1" s="1"/>
  <c r="E49" i="1"/>
  <c r="F49" i="1"/>
  <c r="I49" i="1"/>
  <c r="J49" i="1"/>
  <c r="L49" i="1"/>
  <c r="N44" i="19"/>
  <c r="O44" i="19" s="1"/>
  <c r="K49" i="19"/>
  <c r="C47" i="20"/>
  <c r="J47" i="20"/>
  <c r="L49" i="19"/>
  <c r="L22" i="19"/>
  <c r="C49" i="1"/>
  <c r="J49" i="17"/>
  <c r="B49" i="17"/>
  <c r="K20" i="20"/>
  <c r="K47" i="20" s="1"/>
  <c r="N17" i="20"/>
  <c r="L47" i="20"/>
  <c r="O25" i="22"/>
  <c r="O56" i="22" s="1"/>
  <c r="O54" i="22"/>
  <c r="C22" i="1"/>
  <c r="I22" i="1"/>
  <c r="N20" i="17"/>
  <c r="O20" i="17" s="1"/>
  <c r="H49" i="17"/>
  <c r="K49" i="17"/>
  <c r="C47" i="19"/>
  <c r="C49" i="19" s="1"/>
  <c r="N42" i="20"/>
  <c r="O42" i="20" s="1"/>
  <c r="I47" i="20"/>
  <c r="O8" i="20"/>
  <c r="M47" i="20"/>
  <c r="O21" i="21"/>
  <c r="N47" i="17"/>
  <c r="O47" i="17" s="1"/>
  <c r="E49" i="17"/>
  <c r="N47" i="18"/>
  <c r="N17" i="19"/>
  <c r="O17" i="19" s="1"/>
  <c r="O25" i="21"/>
  <c r="O56" i="23"/>
  <c r="N20" i="19"/>
  <c r="N22" i="19" s="1"/>
  <c r="F49" i="19"/>
  <c r="F22" i="19"/>
  <c r="N22" i="18"/>
  <c r="O20" i="18"/>
  <c r="O47" i="18"/>
  <c r="N49" i="18"/>
  <c r="N45" i="20"/>
  <c r="I49" i="19"/>
  <c r="I22" i="19"/>
  <c r="G49" i="19"/>
  <c r="P20" i="1"/>
  <c r="K49" i="1"/>
  <c r="K22" i="17"/>
  <c r="E22" i="17"/>
  <c r="O17" i="20"/>
  <c r="K54" i="21"/>
  <c r="K56" i="21" s="1"/>
  <c r="O47" i="1"/>
  <c r="D49" i="1"/>
  <c r="N22" i="17" l="1"/>
  <c r="O20" i="19"/>
  <c r="N20" i="20"/>
  <c r="O20" i="20" s="1"/>
  <c r="O49" i="1"/>
  <c r="AC25" i="23"/>
  <c r="N47" i="19"/>
  <c r="N49" i="17"/>
  <c r="O45" i="20"/>
  <c r="O54" i="21"/>
  <c r="O56" i="21" s="1"/>
  <c r="N47" i="20" l="1"/>
  <c r="O47" i="19"/>
  <c r="N49" i="19"/>
</calcChain>
</file>

<file path=xl/sharedStrings.xml><?xml version="1.0" encoding="utf-8"?>
<sst xmlns="http://schemas.openxmlformats.org/spreadsheetml/2006/main" count="1115" uniqueCount="90">
  <si>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</si>
  <si>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</si>
  <si>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</si>
  <si>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</si>
  <si>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</si>
  <si>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</si>
  <si>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</si>
  <si>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</si>
  <si>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</si>
  <si>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</si>
  <si>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</si>
  <si>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</si>
  <si>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</si>
  <si>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</si>
  <si>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</si>
  <si>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</si>
  <si>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</si>
  <si>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</si>
  <si>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</si>
  <si>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</si>
  <si>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</si>
  <si>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</si>
  <si>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</si>
  <si>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</si>
  <si>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</si>
  <si>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</si>
  <si>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</si>
  <si>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ΣΥΝΟΛΟΥ</t>
  </si>
  <si>
    <t>ΤΩΝ ΑΝΕΡΓΩΝ</t>
  </si>
  <si>
    <t>ΞΕΝΟΔΟΧΕΙΑ</t>
  </si>
  <si>
    <t>ΕΜΠΟΡΙΟ</t>
  </si>
  <si>
    <t xml:space="preserve">ΟΡΟΣ </t>
  </si>
  <si>
    <t>(προκαταρκτικός αριθμός)</t>
  </si>
  <si>
    <t xml:space="preserve">* Ο.Ε.Π της Επαρχίας Πάφου 2005: </t>
  </si>
  <si>
    <t>34R</t>
  </si>
  <si>
    <t>ΚΑΤΑΣΚΕΥΕΣ</t>
  </si>
  <si>
    <t xml:space="preserve">   ΓΡΑΜΜΕΝΕΣ ΑΝΕΡΓΕΣ ΓΥΝΑΙΚΕΣ ΣΤΗΝ ΕΠΑΡΧΙΑ ΠΑΦΟΥ ΚΑΤΑ ΟΙΚΟΝΟΜΙΚΗ ΔΡΑΣΤΗΡΙΟΤΗΤΑ ΚΑΙ ΜΗΝΑ - 2006</t>
  </si>
  <si>
    <t>ΚΑ/ΟΚΠΑΦ06</t>
  </si>
  <si>
    <t xml:space="preserve">Πηγή: Επαρχιακά Γραφεία Εργασίας </t>
  </si>
  <si>
    <t>Πίνακας 5e     ΓΡΑΜΜΕΝΟΙ ΑΝΕΡΓΟΙ ΣΤΗΝ ΕΠΑΡΧΙΑ ΠΑΦΟΥ ΚΑΤΑ ΟΙΚΟΝΟΜΙΚΗ ΔΡΑΣΤΗΡΙΟΤΗΤΑ ΚΑΙ ΜΗΝΑ- 2006</t>
  </si>
  <si>
    <t>12 Μ</t>
  </si>
  <si>
    <t>Πίνακας 5e     ΓΡΑΜΜΕΝΟΙ ΑΝΕΡΓΟΙ ΣΤΗΝ ΕΠΑΡΧΙΑ ΠΑΦΟΥ ΚΑΤΑ ΟΙΚΟΝΟΜΙΚΗ ΔΡΑΣΤΗΡΙΟΤΗΤΑ ΚΑΙ ΜΗΝΑ- 2007</t>
  </si>
  <si>
    <t xml:space="preserve">   ΓΡΑΜΜΕΝΕΣ ΑΝΕΡΓΕΣ ΓΥΝΑΙΚΕΣ ΣΤΗΝ ΕΠΑΡΧΙΑ ΠΑΦΟΥ ΚΑΤΑ ΟΙΚΟΝΟΜΙΚΗ ΔΡΑΣΤΗΡΙΟΤΗΤΑ ΚΑΙ ΜΗΝΑ - 2007</t>
  </si>
  <si>
    <t xml:space="preserve">* Ο.Ε.Π της Επαρχίας Πάφου 2007: </t>
  </si>
  <si>
    <t>Πίνακας 5e     ΓΡΑΜΜΕΝΟΙ ΑΝΕΡΓΟΙ ΣΤΗΝ ΕΠΑΡΧΙΑ ΠΑΦΟΥ ΚΑΤΑ ΟΙΚΟΝΟΜΙΚΗ ΔΡΑΣΤΗΡΙΟΤΗΤΑ ΚΑΙ ΜΗΝΑ- 2008</t>
  </si>
  <si>
    <t xml:space="preserve">   ΓΡΑΜΜΕΝΕΣ ΑΝΕΡΓΕΣ ΓΥΝΑΙΚΕΣ ΣΤΗΝ ΕΠΑΡΧΙΑ ΠΑΦΟΥ ΚΑΤΑ ΟΙΚΟΝΟΜΙΚΗ ΔΡΑΣΤΗΡΙΟΤΗΤΑ ΚΑΙ ΜΗΝΑ - 2008</t>
  </si>
  <si>
    <t>Πίνακας 5e     ΓΡΑΜΜΕΝΟΙ ΑΝΕΡΓΟΙ ΣΤΗΝ ΕΠΑΡΧΙΑ ΠΑΦΟΥ ΚΑΤΑ ΟΙΚΟΝΟΜΙΚΗ ΔΡΑΣΤΗΡΙΟΤΗΤΑ ΚΑΙ ΜΗΝΑ- 2009</t>
  </si>
  <si>
    <t xml:space="preserve">   ΓΡΑΜΜΕΝΕΣ ΑΝΕΡΓΕΣ ΓΥΝΑΙΚΕΣ ΣΤΗΝ ΕΠΑΡΧΙΑ ΠΑΦΟΥ ΚΑΤΑ ΟΙΚΟΝΟΜΙΚΗ ΔΡΑΣΤΗΡΙΟΤΗΤΑ ΚΑΙ ΜΗΝΑ - 2009</t>
  </si>
  <si>
    <t>Πίνακας 5e     ΓΡΑΜΜΕΝΟΙ ΑΝΕΡΓΟΙ ΣΤΗΝ ΕΠΑΡΧΙΑ ΠΑΦΟΥ ΚΑΤΑ ΟΙΚΟΝΟΜΙΚΗ ΔΡΑΣΤΗΡΙΟΤΗΤΑ ΚΑΙ ΜΗΝΑ- 2010</t>
  </si>
  <si>
    <t xml:space="preserve">   ΓΡΑΜΜΕΝΕΣ ΑΝΕΡΓΕΣ ΓΥΝΑΙΚΕΣ ΣΤΗΝ ΕΠΑΡΧΙΑ ΠΑΦΟΥ ΚΑΤΑ ΟΙΚΟΝΟΜΙΚΗ ΔΡΑΣΤΗΡΙΟΤΗΤΑ ΚΑΙ ΜΗΝΑ - 2010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</si>
  <si>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</si>
  <si>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</si>
  <si>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</si>
  <si>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</si>
  <si>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</si>
  <si>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</si>
  <si>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</si>
  <si>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</si>
  <si>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</si>
  <si>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ΚΑΙ ΜΗΝΑ - 2011</t>
  </si>
  <si>
    <t>%  ΕΠΙ ΤΟΥ ΣΥΝΟΛ.</t>
  </si>
  <si>
    <t xml:space="preserve">ΓΡΑΜΜΕΝΕΣ ΑΝΕΡΓΕΣ ΓΥΝΑΙΚΕΣ ΣΤΗΝ ΕΠΑΡΧΙΑ ΠΑΦΟΥ ΚΑΤΑ ΟΙΚΟΝΟΜΙΚΗ ΔΡΑΣΤΗΡΙΟΤΗΤΑ </t>
  </si>
  <si>
    <t>Πίνακας 5e     ΓΡΑΜΜΕΝΟΙ ΑΝΕΡΓΟΙ ΣΤΗΝ ΕΠΑΡΧΙΑ ΠΑΦΟΥ ΚΑΤΑ ΟΙΚΟΝΟΜΙΚΗ ΔΡΑΣΤΗΡΙΟΤΗΤΑ ΚΑΙ ΜΗΝΑ- 2011</t>
  </si>
  <si>
    <t>12 M</t>
  </si>
  <si>
    <t>Πίνακας 5e     ΓΡΑΜΜΕΝΟΙ ΑΝΕΡΓΟΙ ΣΤΗΝ ΕΠΑΡΧΙΑ ΠΑΦΟΥ ΚΑΤΑ ΟΙΚΟΝΟΜΙΚΗ ΔΡΑΣΤΗΡΙΟΤΗΤΑ ΚΑΙ ΜΗΝΑ- 2012</t>
  </si>
  <si>
    <t>ΚΑΙ ΜΗΝΑ - 2012</t>
  </si>
  <si>
    <t>12M</t>
  </si>
  <si>
    <t>ΓΙ/ΔΕΚ 2012</t>
  </si>
  <si>
    <t>Πίνακας 5e     ΓΡΑΜΜΕΝΟΙ ΑΝΕΡΓΟΙ ΣΤΗΝ ΕΠΑΡΧΙΑ ΠΑΦΟΥ ΚΑΤΑ ΟΙΚΟΝΟΜΙΚΗ ΔΡΑΣΤΗΡΙΟΤΗΤΑ ΚΑΙ ΜΗΝΑ- 2013</t>
  </si>
  <si>
    <t>ΚΑΙ ΜΗΝΑ - 2013</t>
  </si>
  <si>
    <t>ΚΑΙ ΜΗΝΑ - 2015</t>
  </si>
  <si>
    <t>Πίνακας 5e     ΓΡΑΜΜΕΝΟΙ ΑΝΕΡΓΟΙ ΣΤΗΝ ΕΠΑΡΧΙΑ ΠΑΦΟΥ ΚΑΤΑ ΟΙΚΟΝΟΜΙΚΗ ΔΡΑΣΤΗΡΙΟΤΗΤΑ ΚΑΙ ΜΗΝΑ- 2014</t>
  </si>
  <si>
    <t>ΚΑΙ ΜΗΝΑ - 2014</t>
  </si>
  <si>
    <t xml:space="preserve">Unemploement data Panagiotis each month </t>
  </si>
  <si>
    <t>34R/Πινακας 12</t>
  </si>
  <si>
    <r>
      <t xml:space="preserve">Πίνακας 5e     ΓΡΑΜΜΕΝΟΙ ΑΝΕΡΓΟΙ ΣΤΗΝ ΕΠΑΡΧΙΑ </t>
    </r>
    <r>
      <rPr>
        <b/>
        <u/>
        <sz val="10"/>
        <rFont val="Arial Greek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ΜΗΝΑ- 2015</t>
    </r>
  </si>
  <si>
    <r>
      <t xml:space="preserve">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ΟΙΚΟΝΟΜΙΚΗ ΔΡΑΣΤΗΡΙΟΤΗΤΑ </t>
    </r>
  </si>
  <si>
    <r>
      <t xml:space="preserve">Πίνακας 5e     ΓΡΑΜΜΕΝΟΙ ΑΝΕΡΓΟΙ ΣΤΗΝ ΕΠΑΡΧΙΑ </t>
    </r>
    <r>
      <rPr>
        <b/>
        <u/>
        <sz val="10"/>
        <rFont val="Arial Greek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ΜΗΝΑ- 2016</t>
    </r>
  </si>
  <si>
    <t>ΚΑΙ ΜΗΝΑ - 2016</t>
  </si>
  <si>
    <t xml:space="preserve">Unemployment data Panagiotis each month </t>
  </si>
  <si>
    <t>p</t>
  </si>
  <si>
    <t xml:space="preserve">ΑΝΕΡΓΩΝ ΕΠΑΡΧΙΑΣ </t>
  </si>
  <si>
    <r>
      <t xml:space="preserve">Πίνακας 5e     ΓΡΑΜΜΕΝΟΙ ΑΝΕΡΓΟΙ ΣΤΗΝ ΕΠΑΡΧΙΑ </t>
    </r>
    <r>
      <rPr>
        <b/>
        <u/>
        <sz val="10"/>
        <rFont val="Arial Greek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ΜΗΝΑ- 2018</t>
    </r>
  </si>
  <si>
    <t>ΚΑΙ ΜΗΝΑ - 2018</t>
  </si>
  <si>
    <t>ΚΑΙ ΜΗΝΑ - 2017</t>
  </si>
  <si>
    <r>
      <t xml:space="preserve">Πίνακας 5e     ΓΡΑΜΜΕΝΟΙ ΑΝΕΡΓΟΙ ΣΤΗΝ ΕΠΑΡΧΙΑ </t>
    </r>
    <r>
      <rPr>
        <b/>
        <u/>
        <sz val="10"/>
        <rFont val="Arial Greek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ΜΗΝΑ- 2017</t>
    </r>
  </si>
  <si>
    <t>ΚΑΙ ΜΗΝΑ - 2019</t>
  </si>
  <si>
    <r>
      <t xml:space="preserve">Πίνακας 5e     ΓΡΑΜΜΕΝΟΙ ΑΝΕΡΓΟΙ ΣΤΗΝ ΕΠΑΡΧΙΑ </t>
    </r>
    <r>
      <rPr>
        <b/>
        <u/>
        <sz val="10"/>
        <rFont val="Arial Greek"/>
        <family val="2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ΜΗΝΑ- 2019</t>
    </r>
  </si>
  <si>
    <t>ΚΑΙ ΜΗΝΑ - 2020</t>
  </si>
  <si>
    <r>
      <t xml:space="preserve">Πίνακας 5e     ΓΡΑΜΜΕΝΟΙ ΑΝΕΡΓΟΙ ΣΤΗΝ ΕΠΑΡΧΙΑ </t>
    </r>
    <r>
      <rPr>
        <b/>
        <u/>
        <sz val="10"/>
        <rFont val="Arial Greek"/>
        <family val="2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</si>
</sst>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0"/>
      <name val="Arial Greek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  <family val="2"/>
      <charset val="161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8"/>
      <name val="Arial Greek"/>
      <family val="2"/>
      <charset val="161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161"/>
    </font>
    <font>
      <b/>
      <u/>
      <sz val="10"/>
      <name val="Arial Greek"/>
      <charset val="161"/>
    </font>
    <font>
      <b/>
      <u/>
      <sz val="10"/>
      <name val="Arial Greek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13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1" fillId="0" borderId="0" xfId="0" quotePrefix="1" applyFont="1" applyAlignment="1">
      <alignment horizontal="fill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5" xfId="0" applyBorder="1"/>
    <xf numFmtId="0" fontId="1" fillId="0" borderId="4" xfId="0" quotePrefix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1" fillId="0" borderId="0" xfId="0" quotePrefix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4" fillId="0" borderId="0" xfId="0" applyNumberFormat="1" applyFont="1" applyBorder="1"/>
    <xf numFmtId="0" fontId="5" fillId="0" borderId="5" xfId="0" applyFont="1" applyBorder="1"/>
    <xf numFmtId="3" fontId="4" fillId="0" borderId="2" xfId="0" applyNumberFormat="1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164" fontId="4" fillId="0" borderId="0" xfId="0" applyNumberFormat="1" applyFont="1" applyBorder="1"/>
    <xf numFmtId="9" fontId="4" fillId="0" borderId="0" xfId="0" applyNumberFormat="1" applyFont="1" applyBorder="1"/>
    <xf numFmtId="0" fontId="1" fillId="0" borderId="2" xfId="0" applyFont="1" applyBorder="1" applyAlignment="1"/>
    <xf numFmtId="3" fontId="4" fillId="0" borderId="7" xfId="0" applyNumberFormat="1" applyFont="1" applyBorder="1"/>
    <xf numFmtId="0" fontId="3" fillId="0" borderId="0" xfId="0" applyFont="1" applyAlignment="1">
      <alignment horizontal="left"/>
    </xf>
    <xf numFmtId="3" fontId="1" fillId="0" borderId="0" xfId="0" applyNumberFormat="1" applyFont="1"/>
    <xf numFmtId="0" fontId="1" fillId="0" borderId="1" xfId="0" quotePrefix="1" applyFont="1" applyBorder="1" applyAlignment="1">
      <alignment horizontal="left"/>
    </xf>
    <xf numFmtId="0" fontId="4" fillId="0" borderId="2" xfId="0" applyFont="1" applyBorder="1"/>
    <xf numFmtId="0" fontId="0" fillId="0" borderId="4" xfId="0" applyBorder="1"/>
    <xf numFmtId="0" fontId="0" fillId="0" borderId="0" xfId="0" applyBorder="1"/>
    <xf numFmtId="0" fontId="3" fillId="0" borderId="4" xfId="0" applyFont="1" applyBorder="1" applyAlignment="1">
      <alignment horizontal="left"/>
    </xf>
    <xf numFmtId="3" fontId="5" fillId="0" borderId="7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/>
    <xf numFmtId="3" fontId="5" fillId="0" borderId="3" xfId="0" applyNumberFormat="1" applyFont="1" applyBorder="1"/>
    <xf numFmtId="3" fontId="5" fillId="0" borderId="5" xfId="0" applyNumberFormat="1" applyFont="1" applyBorder="1"/>
    <xf numFmtId="3" fontId="5" fillId="0" borderId="8" xfId="0" applyNumberFormat="1" applyFont="1" applyBorder="1"/>
    <xf numFmtId="1" fontId="7" fillId="0" borderId="4" xfId="0" applyNumberFormat="1" applyFont="1" applyBorder="1"/>
    <xf numFmtId="0" fontId="4" fillId="0" borderId="0" xfId="0" applyFont="1" applyBorder="1"/>
    <xf numFmtId="0" fontId="1" fillId="0" borderId="3" xfId="0" applyFont="1" applyBorder="1" applyAlignment="1">
      <alignment horizontal="center"/>
    </xf>
    <xf numFmtId="0" fontId="8" fillId="0" borderId="0" xfId="0" applyFont="1" applyBorder="1"/>
    <xf numFmtId="0" fontId="1" fillId="0" borderId="5" xfId="0" quotePrefix="1" applyFont="1" applyBorder="1" applyAlignment="1">
      <alignment horizontal="right"/>
    </xf>
    <xf numFmtId="0" fontId="9" fillId="0" borderId="6" xfId="0" applyFont="1" applyBorder="1"/>
    <xf numFmtId="0" fontId="9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9" fillId="0" borderId="0" xfId="0" applyFont="1"/>
    <xf numFmtId="3" fontId="3" fillId="0" borderId="0" xfId="0" applyNumberFormat="1" applyFont="1" applyBorder="1"/>
    <xf numFmtId="3" fontId="3" fillId="0" borderId="5" xfId="0" applyNumberFormat="1" applyFont="1" applyBorder="1"/>
    <xf numFmtId="0" fontId="3" fillId="0" borderId="4" xfId="0" quotePrefix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3" fontId="3" fillId="0" borderId="2" xfId="0" applyNumberFormat="1" applyFont="1" applyBorder="1"/>
    <xf numFmtId="3" fontId="3" fillId="0" borderId="3" xfId="0" applyNumberFormat="1" applyFont="1" applyBorder="1"/>
    <xf numFmtId="0" fontId="10" fillId="0" borderId="7" xfId="0" applyFont="1" applyBorder="1"/>
    <xf numFmtId="0" fontId="10" fillId="0" borderId="8" xfId="0" applyFont="1" applyBorder="1"/>
    <xf numFmtId="0" fontId="3" fillId="0" borderId="0" xfId="0" applyFont="1"/>
    <xf numFmtId="0" fontId="1" fillId="0" borderId="5" xfId="0" quotePrefix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3" fillId="0" borderId="8" xfId="0" applyNumberFormat="1" applyFont="1" applyBorder="1"/>
    <xf numFmtId="9" fontId="3" fillId="0" borderId="0" xfId="0" applyNumberFormat="1" applyFont="1" applyBorder="1"/>
    <xf numFmtId="9" fontId="3" fillId="0" borderId="5" xfId="0" applyNumberFormat="1" applyFont="1" applyBorder="1"/>
    <xf numFmtId="164" fontId="1" fillId="0" borderId="8" xfId="0" applyNumberFormat="1" applyFont="1" applyBorder="1"/>
    <xf numFmtId="0" fontId="0" fillId="0" borderId="0" xfId="0" applyFont="1" applyBorder="1"/>
    <xf numFmtId="0" fontId="10" fillId="0" borderId="0" xfId="0" applyFont="1" applyBorder="1"/>
    <xf numFmtId="3" fontId="10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0" fontId="12" fillId="0" borderId="0" xfId="1"/>
    <xf numFmtId="0" fontId="12" fillId="0" borderId="0" xfId="2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0" fillId="0" borderId="0" xfId="0" applyFill="1"/>
    <xf numFmtId="0" fontId="0" fillId="2" borderId="0" xfId="0" applyFill="1"/>
    <xf numFmtId="0" fontId="10" fillId="0" borderId="0" xfId="0" applyFont="1" applyFill="1" applyBorder="1"/>
    <xf numFmtId="0" fontId="13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NumberFormat="1" applyFont="1"/>
    <xf numFmtId="3" fontId="1" fillId="0" borderId="5" xfId="0" applyNumberFormat="1" applyFont="1" applyBorder="1"/>
    <xf numFmtId="3" fontId="1" fillId="0" borderId="0" xfId="0" applyNumberFormat="1" applyFont="1" applyBorder="1"/>
    <xf numFmtId="0" fontId="1" fillId="0" borderId="0" xfId="0" applyNumberFormat="1" applyFont="1" applyFill="1" applyBorder="1"/>
    <xf numFmtId="0" fontId="14" fillId="0" borderId="0" xfId="0" applyFont="1"/>
    <xf numFmtId="0" fontId="13" fillId="0" borderId="6" xfId="0" applyFont="1" applyBorder="1"/>
    <xf numFmtId="0" fontId="13" fillId="0" borderId="7" xfId="0" applyFont="1" applyBorder="1"/>
    <xf numFmtId="0" fontId="15" fillId="0" borderId="0" xfId="1" applyFont="1"/>
    <xf numFmtId="0" fontId="3" fillId="0" borderId="7" xfId="0" applyFont="1" applyBorder="1"/>
    <xf numFmtId="0" fontId="3" fillId="0" borderId="8" xfId="0" applyFont="1" applyBorder="1"/>
    <xf numFmtId="0" fontId="13" fillId="0" borderId="7" xfId="0" applyFont="1" applyBorder="1" applyAlignment="1">
      <alignment horizontal="center"/>
    </xf>
    <xf numFmtId="0" fontId="15" fillId="0" borderId="0" xfId="2" applyFont="1"/>
    <xf numFmtId="0" fontId="16" fillId="0" borderId="0" xfId="0" applyFont="1"/>
    <xf numFmtId="0" fontId="0" fillId="0" borderId="9" xfId="0" applyNumberFormat="1" applyBorder="1"/>
    <xf numFmtId="0" fontId="0" fillId="0" borderId="9" xfId="0" applyBorder="1"/>
    <xf numFmtId="0" fontId="0" fillId="0" borderId="0" xfId="0" applyNumberFormat="1"/>
    <xf numFmtId="0" fontId="13" fillId="0" borderId="0" xfId="0" applyFont="1" applyBorder="1" applyAlignment="1">
      <alignment horizontal="center"/>
    </xf>
    <xf numFmtId="0" fontId="0" fillId="0" borderId="9" xfId="0" applyNumberFormat="1" applyFont="1" applyBorder="1"/>
    <xf numFmtId="0" fontId="19" fillId="0" borderId="10" xfId="0" applyNumberFormat="1" applyFont="1" applyBorder="1"/>
    <xf numFmtId="0" fontId="19" fillId="0" borderId="11" xfId="0" applyNumberFormat="1" applyFont="1" applyBorder="1"/>
    <xf numFmtId="0" fontId="19" fillId="0" borderId="12" xfId="0" applyFont="1" applyBorder="1"/>
    <xf numFmtId="0" fontId="19" fillId="0" borderId="13" xfId="0" applyNumberFormat="1" applyFont="1" applyBorder="1"/>
    <xf numFmtId="0" fontId="19" fillId="0" borderId="9" xfId="0" applyNumberFormat="1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0" fillId="0" borderId="0" xfId="0" applyNumberFormat="1" applyFont="1"/>
    <xf numFmtId="0" fontId="13" fillId="0" borderId="4" xfId="0" applyFont="1" applyBorder="1"/>
    <xf numFmtId="0" fontId="13" fillId="0" borderId="0" xfId="0" applyFont="1" applyBorder="1"/>
    <xf numFmtId="0" fontId="1" fillId="0" borderId="9" xfId="0" applyFont="1" applyBorder="1"/>
    <xf numFmtId="0" fontId="3" fillId="0" borderId="10" xfId="0" applyFont="1" applyBorder="1"/>
    <xf numFmtId="0" fontId="1" fillId="0" borderId="11" xfId="0" applyFont="1" applyBorder="1"/>
    <xf numFmtId="0" fontId="3" fillId="0" borderId="13" xfId="0" applyFont="1" applyBorder="1"/>
    <xf numFmtId="0" fontId="3" fillId="0" borderId="13" xfId="0" quotePrefix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quotePrefix="1" applyFont="1" applyBorder="1" applyAlignment="1">
      <alignment horizontal="left"/>
    </xf>
    <xf numFmtId="0" fontId="1" fillId="0" borderId="16" xfId="0" applyFont="1" applyBorder="1"/>
    <xf numFmtId="0" fontId="0" fillId="0" borderId="11" xfId="0" applyNumberFormat="1" applyFont="1" applyBorder="1"/>
    <xf numFmtId="0" fontId="0" fillId="0" borderId="12" xfId="0" applyNumberFormat="1" applyFont="1" applyBorder="1"/>
    <xf numFmtId="0" fontId="0" fillId="0" borderId="14" xfId="0" applyNumberFormat="1" applyFont="1" applyBorder="1"/>
    <xf numFmtId="0" fontId="20" fillId="0" borderId="0" xfId="1" applyFont="1"/>
    <xf numFmtId="0" fontId="0" fillId="0" borderId="16" xfId="0" applyNumberFormat="1" applyFont="1" applyBorder="1"/>
    <xf numFmtId="0" fontId="0" fillId="0" borderId="16" xfId="0" applyFont="1" applyBorder="1"/>
    <xf numFmtId="0" fontId="0" fillId="0" borderId="17" xfId="0" applyNumberFormat="1" applyFont="1" applyBorder="1"/>
    <xf numFmtId="0" fontId="20" fillId="0" borderId="0" xfId="2" applyFont="1"/>
    <xf numFmtId="0" fontId="0" fillId="0" borderId="11" xfId="0" applyNumberFormat="1" applyBorder="1"/>
    <xf numFmtId="0" fontId="0" fillId="0" borderId="16" xfId="0" applyNumberFormat="1" applyBorder="1"/>
  </cellXfs>
  <cellStyles count="4">
    <cellStyle name="Normal" xfId="0" builtinId="0"/>
    <cellStyle name="Normal 13" xfId="3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topLeftCell="A22" zoomScale="89" zoomScaleNormal="89" workbookViewId="0">
      <selection activeCell="Q55" sqref="Q55"/>
    </sheetView>
  </sheetViews>
  <sheetFormatPr defaultColWidth="9.140625"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9.5703125" style="2" customWidth="1"/>
    <col min="15" max="15" width="9" style="2" customWidth="1"/>
    <col min="16" max="16384" width="9.140625" style="2"/>
  </cols>
  <sheetData>
    <row r="1" spans="1:18" x14ac:dyDescent="0.2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56" t="s">
        <v>66</v>
      </c>
    </row>
    <row r="7" spans="1:18" x14ac:dyDescent="0.2">
      <c r="A7" s="121" t="s">
        <v>50</v>
      </c>
      <c r="B7" s="122"/>
      <c r="C7" s="128">
        <v>16</v>
      </c>
      <c r="D7" s="128">
        <v>18</v>
      </c>
      <c r="E7" s="128">
        <v>18</v>
      </c>
      <c r="F7" s="128">
        <v>21</v>
      </c>
      <c r="G7" s="128">
        <v>21</v>
      </c>
      <c r="H7" s="128">
        <v>19</v>
      </c>
      <c r="I7" s="128">
        <v>21</v>
      </c>
      <c r="J7" s="128">
        <v>20</v>
      </c>
      <c r="K7" s="128">
        <v>22</v>
      </c>
      <c r="L7" s="128">
        <v>26</v>
      </c>
      <c r="M7" s="128">
        <v>25</v>
      </c>
      <c r="N7" s="129">
        <v>24</v>
      </c>
      <c r="O7" s="61">
        <f>SUM(C7:N7)/12</f>
        <v>20.916666666666668</v>
      </c>
    </row>
    <row r="8" spans="1:18" x14ac:dyDescent="0.2">
      <c r="A8" s="123" t="s">
        <v>51</v>
      </c>
      <c r="B8" s="120"/>
      <c r="C8" s="107">
        <v>3</v>
      </c>
      <c r="D8" s="107">
        <v>3</v>
      </c>
      <c r="E8" s="107">
        <v>3</v>
      </c>
      <c r="F8" s="107">
        <v>3</v>
      </c>
      <c r="G8" s="107">
        <v>3</v>
      </c>
      <c r="H8" s="107">
        <v>3</v>
      </c>
      <c r="I8" s="107">
        <v>4</v>
      </c>
      <c r="J8" s="107">
        <v>2</v>
      </c>
      <c r="K8" s="107">
        <v>2</v>
      </c>
      <c r="L8" s="107">
        <v>2</v>
      </c>
      <c r="M8" s="107">
        <v>2</v>
      </c>
      <c r="N8" s="130">
        <v>2</v>
      </c>
      <c r="O8" s="61">
        <f t="shared" ref="O8:O22" si="0">SUM(C8:N8)/12</f>
        <v>2.6666666666666665</v>
      </c>
    </row>
    <row r="9" spans="1:18" x14ac:dyDescent="0.2">
      <c r="A9" s="124" t="s">
        <v>18</v>
      </c>
      <c r="B9" s="120"/>
      <c r="C9" s="107">
        <v>98</v>
      </c>
      <c r="D9" s="107">
        <v>94</v>
      </c>
      <c r="E9" s="107">
        <v>97</v>
      </c>
      <c r="F9" s="107">
        <v>109</v>
      </c>
      <c r="G9" s="107">
        <v>115</v>
      </c>
      <c r="H9" s="107">
        <v>117</v>
      </c>
      <c r="I9" s="107">
        <v>116</v>
      </c>
      <c r="J9" s="107">
        <v>124</v>
      </c>
      <c r="K9" s="107">
        <v>119</v>
      </c>
      <c r="L9" s="107">
        <v>128</v>
      </c>
      <c r="M9" s="107">
        <v>135</v>
      </c>
      <c r="N9" s="130">
        <v>127</v>
      </c>
      <c r="O9" s="61">
        <f t="shared" si="0"/>
        <v>114.91666666666667</v>
      </c>
    </row>
    <row r="10" spans="1:18" x14ac:dyDescent="0.2">
      <c r="A10" s="124" t="s">
        <v>19</v>
      </c>
      <c r="B10" s="120"/>
      <c r="C10" s="107">
        <v>0</v>
      </c>
      <c r="D10" s="107">
        <v>0</v>
      </c>
      <c r="E10" s="107"/>
      <c r="F10" s="107"/>
      <c r="G10" s="107"/>
      <c r="H10" s="107"/>
      <c r="I10" s="107"/>
      <c r="J10" s="107">
        <v>1</v>
      </c>
      <c r="K10" s="107"/>
      <c r="L10" s="107"/>
      <c r="M10" s="107"/>
      <c r="N10" s="130"/>
      <c r="O10" s="61">
        <f t="shared" si="0"/>
        <v>8.3333333333333329E-2</v>
      </c>
    </row>
    <row r="11" spans="1:18" x14ac:dyDescent="0.2">
      <c r="A11" s="125" t="s">
        <v>52</v>
      </c>
      <c r="B11" s="120"/>
      <c r="C11" s="107">
        <v>7</v>
      </c>
      <c r="D11" s="107">
        <v>7</v>
      </c>
      <c r="E11" s="107">
        <v>8</v>
      </c>
      <c r="F11" s="107">
        <v>8</v>
      </c>
      <c r="G11" s="107">
        <v>7</v>
      </c>
      <c r="H11" s="107">
        <v>6</v>
      </c>
      <c r="I11" s="107">
        <v>5</v>
      </c>
      <c r="J11" s="107">
        <v>6</v>
      </c>
      <c r="K11" s="107">
        <v>7</v>
      </c>
      <c r="L11" s="107">
        <v>7</v>
      </c>
      <c r="M11" s="107">
        <v>7</v>
      </c>
      <c r="N11" s="130">
        <v>7</v>
      </c>
      <c r="O11" s="61">
        <f t="shared" si="0"/>
        <v>6.833333333333333</v>
      </c>
    </row>
    <row r="12" spans="1:18" x14ac:dyDescent="0.2">
      <c r="A12" s="125" t="s">
        <v>35</v>
      </c>
      <c r="B12" s="120"/>
      <c r="C12" s="107">
        <v>190</v>
      </c>
      <c r="D12" s="107">
        <v>195</v>
      </c>
      <c r="E12" s="107">
        <v>214</v>
      </c>
      <c r="F12" s="107">
        <v>232</v>
      </c>
      <c r="G12" s="107">
        <v>244</v>
      </c>
      <c r="H12" s="107">
        <v>248</v>
      </c>
      <c r="I12" s="107">
        <v>255</v>
      </c>
      <c r="J12" s="107">
        <v>275</v>
      </c>
      <c r="K12" s="107">
        <v>283</v>
      </c>
      <c r="L12" s="107">
        <v>297</v>
      </c>
      <c r="M12" s="107">
        <v>345</v>
      </c>
      <c r="N12" s="130">
        <v>403</v>
      </c>
      <c r="O12" s="61">
        <f t="shared" si="0"/>
        <v>265.08333333333331</v>
      </c>
    </row>
    <row r="13" spans="1:18" x14ac:dyDescent="0.2">
      <c r="A13" s="124" t="s">
        <v>30</v>
      </c>
      <c r="B13" s="120"/>
      <c r="C13" s="107">
        <v>465</v>
      </c>
      <c r="D13" s="107">
        <v>458</v>
      </c>
      <c r="E13" s="107">
        <v>475</v>
      </c>
      <c r="F13" s="107">
        <v>554</v>
      </c>
      <c r="G13" s="107">
        <v>577</v>
      </c>
      <c r="H13" s="107">
        <v>580</v>
      </c>
      <c r="I13" s="107">
        <v>585</v>
      </c>
      <c r="J13" s="107">
        <v>623</v>
      </c>
      <c r="K13" s="107">
        <v>631</v>
      </c>
      <c r="L13" s="107">
        <v>655</v>
      </c>
      <c r="M13" s="107">
        <v>700</v>
      </c>
      <c r="N13" s="130">
        <v>698</v>
      </c>
      <c r="O13" s="61">
        <f t="shared" si="0"/>
        <v>583.41666666666663</v>
      </c>
    </row>
    <row r="14" spans="1:18" x14ac:dyDescent="0.2">
      <c r="A14" s="124" t="s">
        <v>20</v>
      </c>
      <c r="B14" s="120"/>
      <c r="C14" s="107">
        <v>272</v>
      </c>
      <c r="D14" s="107">
        <v>247</v>
      </c>
      <c r="E14" s="107">
        <v>244</v>
      </c>
      <c r="F14" s="107">
        <v>264</v>
      </c>
      <c r="G14" s="107">
        <v>254</v>
      </c>
      <c r="H14" s="107">
        <v>245</v>
      </c>
      <c r="I14" s="107">
        <v>244</v>
      </c>
      <c r="J14" s="107">
        <v>237</v>
      </c>
      <c r="K14" s="107">
        <v>227</v>
      </c>
      <c r="L14" s="107">
        <v>217</v>
      </c>
      <c r="M14" s="107">
        <v>264</v>
      </c>
      <c r="N14" s="130">
        <v>251</v>
      </c>
      <c r="O14" s="61">
        <f t="shared" si="0"/>
        <v>247.16666666666666</v>
      </c>
    </row>
    <row r="15" spans="1:18" ht="15" x14ac:dyDescent="0.25">
      <c r="A15" s="125" t="s">
        <v>29</v>
      </c>
      <c r="B15" s="120"/>
      <c r="C15" s="107">
        <v>2009</v>
      </c>
      <c r="D15" s="107">
        <v>1805</v>
      </c>
      <c r="E15" s="107">
        <v>1687</v>
      </c>
      <c r="F15" s="107">
        <v>1823</v>
      </c>
      <c r="G15" s="107">
        <v>1713</v>
      </c>
      <c r="H15" s="107">
        <v>1562</v>
      </c>
      <c r="I15" s="107">
        <v>1471</v>
      </c>
      <c r="J15" s="107">
        <v>1318</v>
      </c>
      <c r="K15" s="107">
        <v>1259</v>
      </c>
      <c r="L15" s="107">
        <v>1270</v>
      </c>
      <c r="M15" s="107">
        <v>1460</v>
      </c>
      <c r="N15" s="130">
        <v>1469</v>
      </c>
      <c r="O15" s="61">
        <f t="shared" si="0"/>
        <v>1570.5</v>
      </c>
      <c r="Q15" s="131"/>
      <c r="R15" s="131"/>
    </row>
    <row r="16" spans="1:18" x14ac:dyDescent="0.2">
      <c r="A16" s="125" t="s">
        <v>53</v>
      </c>
      <c r="B16" s="120"/>
      <c r="C16" s="107">
        <v>12</v>
      </c>
      <c r="D16" s="107">
        <v>10</v>
      </c>
      <c r="E16" s="107">
        <v>12</v>
      </c>
      <c r="F16" s="107">
        <v>13</v>
      </c>
      <c r="G16" s="107">
        <v>14</v>
      </c>
      <c r="H16" s="107">
        <v>14</v>
      </c>
      <c r="I16" s="107">
        <v>16</v>
      </c>
      <c r="J16" s="107">
        <v>20</v>
      </c>
      <c r="K16" s="107">
        <v>16</v>
      </c>
      <c r="L16" s="107">
        <v>18</v>
      </c>
      <c r="M16" s="107">
        <v>22</v>
      </c>
      <c r="N16" s="130">
        <v>24</v>
      </c>
      <c r="O16" s="61">
        <f t="shared" si="0"/>
        <v>15.916666666666666</v>
      </c>
    </row>
    <row r="17" spans="1:15" x14ac:dyDescent="0.2">
      <c r="A17" s="123" t="s">
        <v>21</v>
      </c>
      <c r="B17" s="120"/>
      <c r="C17" s="107">
        <v>106</v>
      </c>
      <c r="D17" s="107">
        <v>109</v>
      </c>
      <c r="E17" s="107">
        <v>110</v>
      </c>
      <c r="F17" s="107">
        <v>115</v>
      </c>
      <c r="G17" s="107">
        <v>115</v>
      </c>
      <c r="H17" s="107">
        <v>113</v>
      </c>
      <c r="I17" s="107">
        <v>125</v>
      </c>
      <c r="J17" s="107">
        <v>129</v>
      </c>
      <c r="K17" s="107">
        <v>125</v>
      </c>
      <c r="L17" s="107">
        <v>131</v>
      </c>
      <c r="M17" s="107">
        <v>129</v>
      </c>
      <c r="N17" s="130">
        <v>149</v>
      </c>
      <c r="O17" s="61">
        <f t="shared" si="0"/>
        <v>121.33333333333333</v>
      </c>
    </row>
    <row r="18" spans="1:15" x14ac:dyDescent="0.2">
      <c r="A18" s="123" t="s">
        <v>54</v>
      </c>
      <c r="B18" s="120"/>
      <c r="C18" s="107">
        <v>35</v>
      </c>
      <c r="D18" s="107">
        <v>32</v>
      </c>
      <c r="E18" s="107">
        <v>36</v>
      </c>
      <c r="F18" s="107">
        <v>43</v>
      </c>
      <c r="G18" s="107">
        <v>41</v>
      </c>
      <c r="H18" s="107">
        <v>38</v>
      </c>
      <c r="I18" s="107">
        <v>40</v>
      </c>
      <c r="J18" s="107">
        <v>35</v>
      </c>
      <c r="K18" s="107">
        <v>34</v>
      </c>
      <c r="L18" s="107">
        <v>34</v>
      </c>
      <c r="M18" s="107">
        <v>37</v>
      </c>
      <c r="N18" s="130">
        <v>36</v>
      </c>
      <c r="O18" s="61">
        <f t="shared" si="0"/>
        <v>36.75</v>
      </c>
    </row>
    <row r="19" spans="1:15" x14ac:dyDescent="0.2">
      <c r="A19" s="123" t="s">
        <v>55</v>
      </c>
      <c r="B19" s="120"/>
      <c r="C19" s="107">
        <v>163</v>
      </c>
      <c r="D19" s="107">
        <v>159</v>
      </c>
      <c r="E19" s="107">
        <v>161</v>
      </c>
      <c r="F19" s="107">
        <v>184</v>
      </c>
      <c r="G19" s="107">
        <v>190</v>
      </c>
      <c r="H19" s="107">
        <v>277</v>
      </c>
      <c r="I19" s="107">
        <v>264</v>
      </c>
      <c r="J19" s="107">
        <v>271</v>
      </c>
      <c r="K19" s="107">
        <v>178</v>
      </c>
      <c r="L19" s="107">
        <v>175</v>
      </c>
      <c r="M19" s="107">
        <v>171</v>
      </c>
      <c r="N19" s="130">
        <v>246</v>
      </c>
      <c r="O19" s="61">
        <f t="shared" si="0"/>
        <v>203.25</v>
      </c>
    </row>
    <row r="20" spans="1:15" x14ac:dyDescent="0.2">
      <c r="A20" s="123" t="s">
        <v>56</v>
      </c>
      <c r="B20" s="120"/>
      <c r="C20" s="107">
        <v>28</v>
      </c>
      <c r="D20" s="107">
        <v>28</v>
      </c>
      <c r="E20" s="107">
        <v>30</v>
      </c>
      <c r="F20" s="107">
        <v>32</v>
      </c>
      <c r="G20" s="107">
        <v>37</v>
      </c>
      <c r="H20" s="107">
        <v>41</v>
      </c>
      <c r="I20" s="107">
        <v>45</v>
      </c>
      <c r="J20" s="107">
        <v>50</v>
      </c>
      <c r="K20" s="107">
        <v>59</v>
      </c>
      <c r="L20" s="107">
        <v>64</v>
      </c>
      <c r="M20" s="107">
        <v>65</v>
      </c>
      <c r="N20" s="130">
        <v>65</v>
      </c>
      <c r="O20" s="61">
        <f t="shared" si="0"/>
        <v>45.333333333333336</v>
      </c>
    </row>
    <row r="21" spans="1:15" x14ac:dyDescent="0.2">
      <c r="A21" s="123" t="s">
        <v>57</v>
      </c>
      <c r="B21" s="120"/>
      <c r="C21" s="107">
        <v>460</v>
      </c>
      <c r="D21" s="107">
        <v>445</v>
      </c>
      <c r="E21" s="107">
        <v>481</v>
      </c>
      <c r="F21" s="107">
        <v>530</v>
      </c>
      <c r="G21" s="107">
        <v>560</v>
      </c>
      <c r="H21" s="107">
        <v>594</v>
      </c>
      <c r="I21" s="107">
        <v>648</v>
      </c>
      <c r="J21" s="107">
        <v>674</v>
      </c>
      <c r="K21" s="107">
        <v>572</v>
      </c>
      <c r="L21" s="107">
        <v>573</v>
      </c>
      <c r="M21" s="107">
        <v>641</v>
      </c>
      <c r="N21" s="130">
        <v>641</v>
      </c>
      <c r="O21" s="61">
        <f t="shared" si="0"/>
        <v>568.25</v>
      </c>
    </row>
    <row r="22" spans="1:15" ht="13.5" thickBot="1" x14ac:dyDescent="0.25">
      <c r="A22" s="126" t="s">
        <v>58</v>
      </c>
      <c r="B22" s="127"/>
      <c r="C22" s="132">
        <v>265</v>
      </c>
      <c r="D22" s="132">
        <v>277</v>
      </c>
      <c r="E22" s="132">
        <v>282</v>
      </c>
      <c r="F22" s="133">
        <v>283</v>
      </c>
      <c r="G22" s="133">
        <v>290</v>
      </c>
      <c r="H22" s="132">
        <v>313</v>
      </c>
      <c r="I22" s="132">
        <v>327</v>
      </c>
      <c r="J22" s="132">
        <v>379</v>
      </c>
      <c r="K22" s="132">
        <v>388</v>
      </c>
      <c r="L22" s="133">
        <v>429</v>
      </c>
      <c r="M22" s="132">
        <v>462</v>
      </c>
      <c r="N22" s="134">
        <v>469</v>
      </c>
      <c r="O22" s="61">
        <f t="shared" si="0"/>
        <v>347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4129</v>
      </c>
      <c r="D25" s="60">
        <f>SUM(D7:D22)</f>
        <v>3887</v>
      </c>
      <c r="E25" s="60">
        <f t="shared" ref="E25:N25" si="1">SUM(E7:E22)</f>
        <v>3858</v>
      </c>
      <c r="F25" s="60">
        <f t="shared" si="1"/>
        <v>4214</v>
      </c>
      <c r="G25" s="60">
        <f t="shared" si="1"/>
        <v>4181</v>
      </c>
      <c r="H25" s="60">
        <f t="shared" si="1"/>
        <v>4170</v>
      </c>
      <c r="I25" s="60">
        <f t="shared" si="1"/>
        <v>4166</v>
      </c>
      <c r="J25" s="60">
        <f t="shared" si="1"/>
        <v>4164</v>
      </c>
      <c r="K25" s="60">
        <f t="shared" si="1"/>
        <v>3922</v>
      </c>
      <c r="L25" s="60">
        <f t="shared" si="1"/>
        <v>4026</v>
      </c>
      <c r="M25" s="60">
        <f t="shared" si="1"/>
        <v>4465</v>
      </c>
      <c r="N25" s="60">
        <f t="shared" si="1"/>
        <v>4611</v>
      </c>
      <c r="O25" s="61">
        <f>SUM(C25:N25)/12</f>
        <v>4149.416666666667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88</v>
      </c>
    </row>
    <row r="33" spans="1:17" ht="13.5" thickBot="1" x14ac:dyDescent="0.25">
      <c r="A33" s="2" t="s">
        <v>79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118"/>
      <c r="B36" s="119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56" t="s">
        <v>63</v>
      </c>
    </row>
    <row r="37" spans="1:17" x14ac:dyDescent="0.2">
      <c r="A37" s="121" t="s">
        <v>50</v>
      </c>
      <c r="B37" s="122"/>
      <c r="C37" s="128">
        <v>8</v>
      </c>
      <c r="D37" s="128">
        <v>7</v>
      </c>
      <c r="E37" s="128">
        <v>7</v>
      </c>
      <c r="F37" s="128">
        <v>8</v>
      </c>
      <c r="G37" s="128">
        <v>8</v>
      </c>
      <c r="H37" s="136">
        <v>7</v>
      </c>
      <c r="I37" s="128">
        <v>7</v>
      </c>
      <c r="J37" s="128">
        <v>5</v>
      </c>
      <c r="K37" s="128">
        <v>7</v>
      </c>
      <c r="L37" s="128">
        <v>8</v>
      </c>
      <c r="M37" s="128">
        <v>9</v>
      </c>
      <c r="N37" s="129">
        <v>8</v>
      </c>
      <c r="O37" s="91">
        <f>SUM(C37:N37)/12</f>
        <v>7.416666666666667</v>
      </c>
    </row>
    <row r="38" spans="1:17" x14ac:dyDescent="0.2">
      <c r="A38" s="123" t="s">
        <v>51</v>
      </c>
      <c r="B38" s="120"/>
      <c r="C38" s="107">
        <v>1</v>
      </c>
      <c r="D38" s="107">
        <v>1</v>
      </c>
      <c r="E38" s="107">
        <v>1</v>
      </c>
      <c r="F38" s="107">
        <v>1</v>
      </c>
      <c r="G38" s="107">
        <v>1</v>
      </c>
      <c r="H38" s="103">
        <v>1</v>
      </c>
      <c r="I38" s="107">
        <v>1</v>
      </c>
      <c r="J38" s="107">
        <v>1</v>
      </c>
      <c r="K38" s="107">
        <v>1</v>
      </c>
      <c r="L38" s="107">
        <v>1</v>
      </c>
      <c r="M38" s="107">
        <v>1</v>
      </c>
      <c r="N38" s="130">
        <v>1</v>
      </c>
      <c r="O38" s="91">
        <f t="shared" ref="O38:O52" si="2">SUM(C38:N38)/12</f>
        <v>1</v>
      </c>
    </row>
    <row r="39" spans="1:17" x14ac:dyDescent="0.2">
      <c r="A39" s="124" t="s">
        <v>18</v>
      </c>
      <c r="B39" s="120"/>
      <c r="C39" s="107">
        <v>44</v>
      </c>
      <c r="D39" s="107">
        <v>47</v>
      </c>
      <c r="E39" s="107">
        <v>51</v>
      </c>
      <c r="F39" s="107">
        <v>57</v>
      </c>
      <c r="G39" s="107">
        <v>57</v>
      </c>
      <c r="H39" s="103">
        <v>58</v>
      </c>
      <c r="I39" s="107">
        <v>60</v>
      </c>
      <c r="J39" s="107">
        <v>63</v>
      </c>
      <c r="K39" s="107">
        <v>62</v>
      </c>
      <c r="L39" s="107">
        <v>65</v>
      </c>
      <c r="M39" s="107">
        <v>69</v>
      </c>
      <c r="N39" s="130">
        <v>62</v>
      </c>
      <c r="O39" s="91">
        <f t="shared" si="2"/>
        <v>57.916666666666664</v>
      </c>
    </row>
    <row r="40" spans="1:17" x14ac:dyDescent="0.2">
      <c r="A40" s="124" t="s">
        <v>19</v>
      </c>
      <c r="B40" s="120"/>
      <c r="C40" s="107"/>
      <c r="D40" s="107"/>
      <c r="E40" s="107"/>
      <c r="F40" s="107"/>
      <c r="G40" s="107"/>
      <c r="H40" s="103"/>
      <c r="I40" s="107"/>
      <c r="J40" s="107">
        <v>1</v>
      </c>
      <c r="K40" s="107"/>
      <c r="L40" s="107"/>
      <c r="M40" s="107"/>
      <c r="N40" s="130"/>
      <c r="O40" s="91">
        <f t="shared" si="2"/>
        <v>8.3333333333333329E-2</v>
      </c>
    </row>
    <row r="41" spans="1:17" x14ac:dyDescent="0.2">
      <c r="A41" s="125" t="s">
        <v>52</v>
      </c>
      <c r="B41" s="120"/>
      <c r="C41" s="107">
        <v>3</v>
      </c>
      <c r="D41" s="107">
        <v>2</v>
      </c>
      <c r="E41" s="107">
        <v>3</v>
      </c>
      <c r="F41" s="107">
        <v>3</v>
      </c>
      <c r="G41" s="107">
        <v>3</v>
      </c>
      <c r="H41" s="103">
        <v>3</v>
      </c>
      <c r="I41" s="107">
        <v>3</v>
      </c>
      <c r="J41" s="107">
        <v>3</v>
      </c>
      <c r="K41" s="107">
        <v>4</v>
      </c>
      <c r="L41" s="107">
        <v>4</v>
      </c>
      <c r="M41" s="107">
        <v>4</v>
      </c>
      <c r="N41" s="130">
        <v>4</v>
      </c>
      <c r="O41" s="91">
        <f t="shared" si="2"/>
        <v>3.25</v>
      </c>
    </row>
    <row r="42" spans="1:17" x14ac:dyDescent="0.2">
      <c r="A42" s="125" t="s">
        <v>35</v>
      </c>
      <c r="B42" s="120"/>
      <c r="C42" s="107">
        <v>31</v>
      </c>
      <c r="D42" s="107">
        <v>34</v>
      </c>
      <c r="E42" s="107">
        <v>36</v>
      </c>
      <c r="F42" s="107">
        <v>36</v>
      </c>
      <c r="G42" s="107">
        <v>39</v>
      </c>
      <c r="H42" s="103">
        <v>44</v>
      </c>
      <c r="I42" s="107">
        <v>51</v>
      </c>
      <c r="J42" s="107">
        <v>51</v>
      </c>
      <c r="K42" s="107">
        <v>52</v>
      </c>
      <c r="L42" s="107">
        <v>55</v>
      </c>
      <c r="M42" s="107">
        <v>57</v>
      </c>
      <c r="N42" s="130">
        <v>67</v>
      </c>
      <c r="O42" s="91">
        <f t="shared" si="2"/>
        <v>46.083333333333336</v>
      </c>
    </row>
    <row r="43" spans="1:17" ht="15" x14ac:dyDescent="0.25">
      <c r="A43" s="124" t="s">
        <v>30</v>
      </c>
      <c r="B43" s="120"/>
      <c r="C43" s="107">
        <v>318</v>
      </c>
      <c r="D43" s="107">
        <v>307</v>
      </c>
      <c r="E43" s="107">
        <v>314</v>
      </c>
      <c r="F43" s="107">
        <v>361</v>
      </c>
      <c r="G43" s="107">
        <v>383</v>
      </c>
      <c r="H43" s="103">
        <v>389</v>
      </c>
      <c r="I43" s="107">
        <v>400</v>
      </c>
      <c r="J43" s="107">
        <v>420</v>
      </c>
      <c r="K43" s="107">
        <v>426</v>
      </c>
      <c r="L43" s="107">
        <v>436</v>
      </c>
      <c r="M43" s="107">
        <v>466</v>
      </c>
      <c r="N43" s="130">
        <v>465</v>
      </c>
      <c r="O43" s="91">
        <f t="shared" si="2"/>
        <v>390.41666666666669</v>
      </c>
      <c r="Q43" s="135"/>
    </row>
    <row r="44" spans="1:17" x14ac:dyDescent="0.2">
      <c r="A44" s="124" t="s">
        <v>20</v>
      </c>
      <c r="B44" s="120"/>
      <c r="C44" s="107">
        <v>61</v>
      </c>
      <c r="D44" s="107">
        <v>54</v>
      </c>
      <c r="E44" s="107">
        <v>49</v>
      </c>
      <c r="F44" s="107">
        <v>56</v>
      </c>
      <c r="G44" s="107">
        <v>56</v>
      </c>
      <c r="H44" s="103">
        <v>54</v>
      </c>
      <c r="I44" s="107">
        <v>52</v>
      </c>
      <c r="J44" s="107">
        <v>51</v>
      </c>
      <c r="K44" s="107">
        <v>48</v>
      </c>
      <c r="L44" s="107">
        <v>45</v>
      </c>
      <c r="M44" s="107">
        <v>62</v>
      </c>
      <c r="N44" s="130">
        <v>60</v>
      </c>
      <c r="O44" s="91">
        <f t="shared" si="2"/>
        <v>54</v>
      </c>
    </row>
    <row r="45" spans="1:17" x14ac:dyDescent="0.2">
      <c r="A45" s="125" t="s">
        <v>29</v>
      </c>
      <c r="B45" s="120"/>
      <c r="C45" s="107">
        <v>1262</v>
      </c>
      <c r="D45" s="107">
        <v>1147</v>
      </c>
      <c r="E45" s="107">
        <v>1066</v>
      </c>
      <c r="F45" s="107">
        <v>1128</v>
      </c>
      <c r="G45" s="107">
        <v>1051</v>
      </c>
      <c r="H45" s="103">
        <v>972</v>
      </c>
      <c r="I45" s="107">
        <v>934</v>
      </c>
      <c r="J45" s="107">
        <v>830</v>
      </c>
      <c r="K45" s="107">
        <v>798</v>
      </c>
      <c r="L45" s="107">
        <v>811</v>
      </c>
      <c r="M45" s="107">
        <v>904</v>
      </c>
      <c r="N45" s="130">
        <v>908</v>
      </c>
      <c r="O45" s="91">
        <f t="shared" si="2"/>
        <v>984.25</v>
      </c>
    </row>
    <row r="46" spans="1:17" x14ac:dyDescent="0.2">
      <c r="A46" s="125" t="s">
        <v>53</v>
      </c>
      <c r="B46" s="120"/>
      <c r="C46" s="107">
        <v>4</v>
      </c>
      <c r="D46" s="107">
        <v>3</v>
      </c>
      <c r="E46" s="107">
        <v>5</v>
      </c>
      <c r="F46" s="107">
        <v>6</v>
      </c>
      <c r="G46" s="107">
        <v>6</v>
      </c>
      <c r="H46" s="103">
        <v>7</v>
      </c>
      <c r="I46" s="107">
        <v>9</v>
      </c>
      <c r="J46" s="107">
        <v>10</v>
      </c>
      <c r="K46" s="107">
        <v>9</v>
      </c>
      <c r="L46" s="107">
        <v>9</v>
      </c>
      <c r="M46" s="107">
        <v>12</v>
      </c>
      <c r="N46" s="130">
        <v>12</v>
      </c>
      <c r="O46" s="91">
        <f t="shared" si="2"/>
        <v>7.666666666666667</v>
      </c>
    </row>
    <row r="47" spans="1:17" x14ac:dyDescent="0.2">
      <c r="A47" s="123" t="s">
        <v>21</v>
      </c>
      <c r="B47" s="120"/>
      <c r="C47" s="107">
        <v>64</v>
      </c>
      <c r="D47" s="107">
        <v>64</v>
      </c>
      <c r="E47" s="107">
        <v>66</v>
      </c>
      <c r="F47" s="107">
        <v>69</v>
      </c>
      <c r="G47" s="107">
        <v>70</v>
      </c>
      <c r="H47" s="103">
        <v>69</v>
      </c>
      <c r="I47" s="107">
        <v>76</v>
      </c>
      <c r="J47" s="107">
        <v>80</v>
      </c>
      <c r="K47" s="107">
        <v>78</v>
      </c>
      <c r="L47" s="107">
        <v>82</v>
      </c>
      <c r="M47" s="107">
        <v>82</v>
      </c>
      <c r="N47" s="130">
        <v>93</v>
      </c>
      <c r="O47" s="91">
        <f t="shared" si="2"/>
        <v>74.416666666666671</v>
      </c>
    </row>
    <row r="48" spans="1:17" x14ac:dyDescent="0.2">
      <c r="A48" s="123" t="s">
        <v>54</v>
      </c>
      <c r="B48" s="120"/>
      <c r="C48" s="107">
        <v>25</v>
      </c>
      <c r="D48" s="107">
        <v>22</v>
      </c>
      <c r="E48" s="107">
        <v>23</v>
      </c>
      <c r="F48" s="107">
        <v>26</v>
      </c>
      <c r="G48" s="107">
        <v>25</v>
      </c>
      <c r="H48" s="103">
        <v>24</v>
      </c>
      <c r="I48" s="107">
        <v>25</v>
      </c>
      <c r="J48" s="107">
        <v>21</v>
      </c>
      <c r="K48" s="107">
        <v>22</v>
      </c>
      <c r="L48" s="107">
        <v>21</v>
      </c>
      <c r="M48" s="107">
        <v>23</v>
      </c>
      <c r="N48" s="130">
        <v>24</v>
      </c>
      <c r="O48" s="91">
        <f t="shared" si="2"/>
        <v>23.416666666666668</v>
      </c>
    </row>
    <row r="49" spans="1:15" x14ac:dyDescent="0.2">
      <c r="A49" s="123" t="s">
        <v>55</v>
      </c>
      <c r="B49" s="120"/>
      <c r="C49" s="107">
        <v>49</v>
      </c>
      <c r="D49" s="107">
        <v>45</v>
      </c>
      <c r="E49" s="107">
        <v>48</v>
      </c>
      <c r="F49" s="107">
        <v>68</v>
      </c>
      <c r="G49" s="107">
        <v>72</v>
      </c>
      <c r="H49" s="103">
        <v>148</v>
      </c>
      <c r="I49" s="107">
        <v>195</v>
      </c>
      <c r="J49" s="107">
        <v>203</v>
      </c>
      <c r="K49" s="107">
        <v>107</v>
      </c>
      <c r="L49" s="107">
        <v>96</v>
      </c>
      <c r="M49" s="107">
        <v>87</v>
      </c>
      <c r="N49" s="130">
        <v>95</v>
      </c>
      <c r="O49" s="91">
        <f t="shared" si="2"/>
        <v>101.08333333333333</v>
      </c>
    </row>
    <row r="50" spans="1:15" x14ac:dyDescent="0.2">
      <c r="A50" s="123" t="s">
        <v>56</v>
      </c>
      <c r="B50" s="120"/>
      <c r="C50" s="107">
        <v>25</v>
      </c>
      <c r="D50" s="107">
        <v>25</v>
      </c>
      <c r="E50" s="107">
        <v>28</v>
      </c>
      <c r="F50" s="107">
        <v>30</v>
      </c>
      <c r="G50" s="107">
        <v>34</v>
      </c>
      <c r="H50" s="103">
        <v>37</v>
      </c>
      <c r="I50" s="107">
        <v>41</v>
      </c>
      <c r="J50" s="107">
        <v>43</v>
      </c>
      <c r="K50" s="107">
        <v>50</v>
      </c>
      <c r="L50" s="107">
        <v>56</v>
      </c>
      <c r="M50" s="107">
        <v>57</v>
      </c>
      <c r="N50" s="130">
        <v>56</v>
      </c>
      <c r="O50" s="91">
        <f t="shared" si="2"/>
        <v>40.166666666666664</v>
      </c>
    </row>
    <row r="51" spans="1:15" x14ac:dyDescent="0.2">
      <c r="A51" s="123" t="s">
        <v>57</v>
      </c>
      <c r="B51" s="120"/>
      <c r="C51" s="107">
        <v>277</v>
      </c>
      <c r="D51" s="107">
        <v>264</v>
      </c>
      <c r="E51" s="107">
        <v>283</v>
      </c>
      <c r="F51" s="107">
        <v>310</v>
      </c>
      <c r="G51" s="107">
        <v>332</v>
      </c>
      <c r="H51" s="103">
        <v>524</v>
      </c>
      <c r="I51" s="107">
        <v>423</v>
      </c>
      <c r="J51" s="107">
        <v>454</v>
      </c>
      <c r="K51" s="107">
        <v>362</v>
      </c>
      <c r="L51" s="107">
        <v>359</v>
      </c>
      <c r="M51" s="107">
        <v>403</v>
      </c>
      <c r="N51" s="130">
        <v>412</v>
      </c>
      <c r="O51" s="91">
        <f t="shared" si="2"/>
        <v>366.91666666666669</v>
      </c>
    </row>
    <row r="52" spans="1:15" ht="13.5" thickBot="1" x14ac:dyDescent="0.25">
      <c r="A52" s="126" t="s">
        <v>58</v>
      </c>
      <c r="B52" s="127"/>
      <c r="C52" s="132">
        <v>163</v>
      </c>
      <c r="D52" s="133">
        <v>166</v>
      </c>
      <c r="E52" s="132">
        <v>167</v>
      </c>
      <c r="F52" s="132">
        <v>168</v>
      </c>
      <c r="G52" s="132">
        <v>171</v>
      </c>
      <c r="H52" s="137">
        <v>27</v>
      </c>
      <c r="I52" s="132">
        <v>202</v>
      </c>
      <c r="J52" s="132">
        <v>240</v>
      </c>
      <c r="K52" s="132">
        <v>244</v>
      </c>
      <c r="L52" s="132">
        <v>261</v>
      </c>
      <c r="M52" s="132">
        <v>277</v>
      </c>
      <c r="N52" s="134">
        <v>280</v>
      </c>
      <c r="O52" s="91">
        <f t="shared" si="2"/>
        <v>197.16666666666666</v>
      </c>
    </row>
    <row r="53" spans="1:15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/>
      <c r="L53" s="117"/>
      <c r="M53" s="92"/>
      <c r="N53" s="92"/>
      <c r="O53" s="91"/>
    </row>
    <row r="54" spans="1:15" x14ac:dyDescent="0.2">
      <c r="A54" s="6" t="s">
        <v>24</v>
      </c>
      <c r="B54" s="7"/>
      <c r="C54" s="64">
        <f>SUM(C37:C52)</f>
        <v>2335</v>
      </c>
      <c r="D54" s="64">
        <f t="shared" ref="D54:N54" si="3">SUM(D37:D52)</f>
        <v>2188</v>
      </c>
      <c r="E54" s="64">
        <f t="shared" si="3"/>
        <v>2147</v>
      </c>
      <c r="F54" s="64">
        <f t="shared" si="3"/>
        <v>2327</v>
      </c>
      <c r="G54" s="64">
        <f t="shared" si="3"/>
        <v>2308</v>
      </c>
      <c r="H54" s="64">
        <f t="shared" si="3"/>
        <v>2364</v>
      </c>
      <c r="I54" s="64">
        <f t="shared" si="3"/>
        <v>2479</v>
      </c>
      <c r="J54" s="64">
        <f t="shared" si="3"/>
        <v>2476</v>
      </c>
      <c r="K54" s="64">
        <f t="shared" si="3"/>
        <v>2270</v>
      </c>
      <c r="L54" s="64">
        <f t="shared" si="3"/>
        <v>2309</v>
      </c>
      <c r="M54" s="64">
        <f t="shared" si="3"/>
        <v>2513</v>
      </c>
      <c r="N54" s="64">
        <f t="shared" si="3"/>
        <v>2547</v>
      </c>
      <c r="O54" s="65">
        <f>SUM(C54:N54)/12</f>
        <v>2355.25</v>
      </c>
    </row>
    <row r="55" spans="1:15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5" x14ac:dyDescent="0.2">
      <c r="A56" s="16" t="s">
        <v>60</v>
      </c>
      <c r="B56" s="12"/>
      <c r="C56" s="72">
        <f>C54/C25</f>
        <v>0.56551223056430133</v>
      </c>
      <c r="D56" s="72">
        <f t="shared" ref="D56:O56" si="4">D54/D25</f>
        <v>0.56290198096218158</v>
      </c>
      <c r="E56" s="72">
        <f t="shared" si="4"/>
        <v>0.55650596163815447</v>
      </c>
      <c r="F56" s="72">
        <f t="shared" si="4"/>
        <v>0.55220692928334125</v>
      </c>
      <c r="G56" s="72">
        <f t="shared" si="4"/>
        <v>0.5520210475962688</v>
      </c>
      <c r="H56" s="72">
        <f t="shared" si="4"/>
        <v>0.56690647482014389</v>
      </c>
      <c r="I56" s="72">
        <f t="shared" si="4"/>
        <v>0.59505520883341334</v>
      </c>
      <c r="J56" s="72">
        <f t="shared" si="4"/>
        <v>0.59462055715658024</v>
      </c>
      <c r="K56" s="72">
        <f t="shared" si="4"/>
        <v>0.57878633350331465</v>
      </c>
      <c r="L56" s="72">
        <f t="shared" si="4"/>
        <v>0.57352210630899159</v>
      </c>
      <c r="M56" s="72">
        <f t="shared" si="4"/>
        <v>0.56282194848824185</v>
      </c>
      <c r="N56" s="72">
        <f t="shared" si="4"/>
        <v>0.55237475601821728</v>
      </c>
      <c r="O56" s="73">
        <f t="shared" si="4"/>
        <v>0.56760990500672781</v>
      </c>
    </row>
    <row r="57" spans="1:15" ht="13.5" thickBot="1" x14ac:dyDescent="0.25">
      <c r="A57" s="24" t="s">
        <v>81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M7" sqref="M7:M22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9" customWidth="1"/>
  </cols>
  <sheetData>
    <row r="1" spans="1:31" x14ac:dyDescent="0.2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31" ht="13.5" thickBot="1" x14ac:dyDescent="0.25">
      <c r="A3" t="s">
        <v>34</v>
      </c>
    </row>
    <row r="4" spans="1:31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31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63</v>
      </c>
    </row>
    <row r="7" spans="1:31" x14ac:dyDescent="0.2">
      <c r="A7" s="57" t="s">
        <v>50</v>
      </c>
      <c r="B7" s="75"/>
      <c r="C7" s="76">
        <v>21</v>
      </c>
      <c r="D7" s="59">
        <v>19</v>
      </c>
      <c r="E7" s="77">
        <v>19</v>
      </c>
      <c r="F7" s="77">
        <v>22</v>
      </c>
      <c r="G7" s="76">
        <v>22</v>
      </c>
      <c r="H7" s="77">
        <v>15</v>
      </c>
      <c r="I7" s="77">
        <v>14</v>
      </c>
      <c r="J7" s="59">
        <v>14</v>
      </c>
      <c r="K7" s="76">
        <v>17</v>
      </c>
      <c r="L7" s="58">
        <v>16</v>
      </c>
      <c r="M7" s="58">
        <v>17</v>
      </c>
      <c r="N7" s="58">
        <v>17</v>
      </c>
      <c r="O7" s="61">
        <f>SUM(C7:N7)/12</f>
        <v>17.75</v>
      </c>
    </row>
    <row r="8" spans="1:31" x14ac:dyDescent="0.2">
      <c r="A8" s="57" t="s">
        <v>51</v>
      </c>
      <c r="B8" s="75"/>
      <c r="C8" s="76">
        <v>3</v>
      </c>
      <c r="D8" s="77">
        <v>3</v>
      </c>
      <c r="E8" s="77">
        <v>3</v>
      </c>
      <c r="F8" s="77">
        <v>3</v>
      </c>
      <c r="G8" s="77">
        <v>3</v>
      </c>
      <c r="H8" s="77">
        <v>3</v>
      </c>
      <c r="I8" s="77">
        <v>3</v>
      </c>
      <c r="J8" s="76">
        <v>4</v>
      </c>
      <c r="K8" s="76">
        <v>3</v>
      </c>
      <c r="L8" s="58">
        <v>3</v>
      </c>
      <c r="M8" s="58">
        <v>4</v>
      </c>
      <c r="N8" s="58">
        <v>4</v>
      </c>
      <c r="O8" s="61">
        <f t="shared" ref="O8:O25" si="0">SUM(C8:N8)/12</f>
        <v>3.25</v>
      </c>
    </row>
    <row r="9" spans="1:31" x14ac:dyDescent="0.2">
      <c r="A9" s="62" t="s">
        <v>18</v>
      </c>
      <c r="B9" s="75"/>
      <c r="C9" s="76">
        <v>170</v>
      </c>
      <c r="D9" s="77">
        <v>191</v>
      </c>
      <c r="E9" s="77">
        <v>194</v>
      </c>
      <c r="F9" s="77">
        <v>193</v>
      </c>
      <c r="G9" s="77">
        <v>189</v>
      </c>
      <c r="H9" s="77">
        <v>183</v>
      </c>
      <c r="I9" s="77">
        <v>167</v>
      </c>
      <c r="J9" s="76">
        <v>169</v>
      </c>
      <c r="K9" s="76">
        <v>177</v>
      </c>
      <c r="L9" s="58">
        <v>194</v>
      </c>
      <c r="M9" s="58">
        <v>201</v>
      </c>
      <c r="N9" s="58">
        <v>206</v>
      </c>
      <c r="O9" s="61">
        <f t="shared" si="0"/>
        <v>186.16666666666666</v>
      </c>
    </row>
    <row r="10" spans="1:31" x14ac:dyDescent="0.2">
      <c r="A10" s="62" t="s">
        <v>19</v>
      </c>
      <c r="B10" s="75"/>
      <c r="C10" s="76">
        <v>3</v>
      </c>
      <c r="D10" s="77">
        <v>4</v>
      </c>
      <c r="E10" s="77">
        <v>4</v>
      </c>
      <c r="F10" s="77">
        <v>4</v>
      </c>
      <c r="G10" s="77">
        <v>4</v>
      </c>
      <c r="H10" s="77">
        <v>2</v>
      </c>
      <c r="I10" s="77">
        <v>1</v>
      </c>
      <c r="J10" s="76">
        <v>2</v>
      </c>
      <c r="K10" s="76">
        <v>2</v>
      </c>
      <c r="L10" s="58">
        <v>2</v>
      </c>
      <c r="M10" s="58">
        <v>1</v>
      </c>
      <c r="N10" s="58">
        <v>1</v>
      </c>
      <c r="O10" s="61">
        <f t="shared" si="0"/>
        <v>2.5</v>
      </c>
    </row>
    <row r="11" spans="1:31" x14ac:dyDescent="0.2">
      <c r="A11" s="41" t="s">
        <v>52</v>
      </c>
      <c r="B11" s="75"/>
      <c r="C11" s="76">
        <v>7</v>
      </c>
      <c r="D11" s="77">
        <v>7</v>
      </c>
      <c r="E11" s="77">
        <v>5</v>
      </c>
      <c r="F11" s="77">
        <v>7</v>
      </c>
      <c r="G11" s="77">
        <v>10</v>
      </c>
      <c r="H11" s="77">
        <v>15</v>
      </c>
      <c r="I11" s="77">
        <v>15</v>
      </c>
      <c r="J11" s="76">
        <v>13</v>
      </c>
      <c r="K11" s="76">
        <v>10</v>
      </c>
      <c r="L11" s="58">
        <v>12</v>
      </c>
      <c r="M11" s="58">
        <v>13</v>
      </c>
      <c r="N11" s="58">
        <v>13</v>
      </c>
      <c r="O11" s="61">
        <f t="shared" si="0"/>
        <v>10.583333333333334</v>
      </c>
    </row>
    <row r="12" spans="1:31" x14ac:dyDescent="0.2">
      <c r="A12" s="41" t="s">
        <v>35</v>
      </c>
      <c r="B12" s="75"/>
      <c r="C12" s="76">
        <v>936</v>
      </c>
      <c r="D12" s="59">
        <v>970</v>
      </c>
      <c r="E12" s="77">
        <v>970</v>
      </c>
      <c r="F12" s="77">
        <v>975</v>
      </c>
      <c r="G12" s="77">
        <v>942</v>
      </c>
      <c r="H12" s="77">
        <v>924</v>
      </c>
      <c r="I12" s="77">
        <v>868</v>
      </c>
      <c r="J12" s="76">
        <v>845</v>
      </c>
      <c r="K12" s="76">
        <v>904</v>
      </c>
      <c r="L12" s="59">
        <v>904</v>
      </c>
      <c r="M12" s="58">
        <v>942</v>
      </c>
      <c r="N12" s="58">
        <v>923</v>
      </c>
      <c r="O12" s="61">
        <f t="shared" si="0"/>
        <v>925.25</v>
      </c>
    </row>
    <row r="13" spans="1:31" x14ac:dyDescent="0.2">
      <c r="A13" s="62" t="s">
        <v>30</v>
      </c>
      <c r="B13" s="75"/>
      <c r="C13" s="76">
        <v>567</v>
      </c>
      <c r="D13" s="77">
        <v>611</v>
      </c>
      <c r="E13" s="77">
        <v>594</v>
      </c>
      <c r="F13" s="77">
        <v>604</v>
      </c>
      <c r="G13" s="77">
        <v>583</v>
      </c>
      <c r="H13" s="77">
        <v>571</v>
      </c>
      <c r="I13" s="77">
        <v>546</v>
      </c>
      <c r="J13" s="76">
        <v>551</v>
      </c>
      <c r="K13" s="76">
        <v>573</v>
      </c>
      <c r="L13" s="59">
        <v>589</v>
      </c>
      <c r="M13" s="58">
        <v>632</v>
      </c>
      <c r="N13" s="58">
        <v>605</v>
      </c>
      <c r="O13" s="61">
        <f t="shared" si="0"/>
        <v>585.5</v>
      </c>
    </row>
    <row r="14" spans="1:31" x14ac:dyDescent="0.2">
      <c r="A14" s="62" t="s">
        <v>20</v>
      </c>
      <c r="B14" s="75"/>
      <c r="C14" s="76">
        <v>174</v>
      </c>
      <c r="D14" s="77">
        <v>175</v>
      </c>
      <c r="E14" s="77">
        <v>141</v>
      </c>
      <c r="F14" s="77">
        <v>110</v>
      </c>
      <c r="G14" s="77">
        <v>82</v>
      </c>
      <c r="H14" s="77">
        <v>76</v>
      </c>
      <c r="I14" s="77">
        <v>66</v>
      </c>
      <c r="J14" s="76">
        <v>66</v>
      </c>
      <c r="K14" s="76">
        <v>68</v>
      </c>
      <c r="L14" s="59">
        <v>76</v>
      </c>
      <c r="M14" s="58">
        <v>153</v>
      </c>
      <c r="N14" s="58">
        <v>193</v>
      </c>
      <c r="O14" s="61">
        <f t="shared" si="0"/>
        <v>115</v>
      </c>
    </row>
    <row r="15" spans="1:31" ht="15" x14ac:dyDescent="0.25">
      <c r="A15" s="41" t="s">
        <v>29</v>
      </c>
      <c r="B15" s="75"/>
      <c r="C15" s="76">
        <v>1093</v>
      </c>
      <c r="D15" s="77">
        <v>1101</v>
      </c>
      <c r="E15" s="77">
        <v>982</v>
      </c>
      <c r="F15" s="77">
        <v>817</v>
      </c>
      <c r="G15" s="77">
        <v>699</v>
      </c>
      <c r="H15" s="77">
        <v>590</v>
      </c>
      <c r="I15" s="77">
        <v>522</v>
      </c>
      <c r="J15" s="76">
        <v>503</v>
      </c>
      <c r="K15" s="76">
        <v>530</v>
      </c>
      <c r="L15" s="59">
        <v>607</v>
      </c>
      <c r="M15" s="58">
        <v>1185</v>
      </c>
      <c r="N15" s="58">
        <v>1262</v>
      </c>
      <c r="O15" s="61">
        <f t="shared" si="0"/>
        <v>824.25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1" x14ac:dyDescent="0.2">
      <c r="A16" s="41" t="s">
        <v>53</v>
      </c>
      <c r="B16" s="75"/>
      <c r="C16" s="76">
        <v>17</v>
      </c>
      <c r="D16" s="77">
        <v>24</v>
      </c>
      <c r="E16" s="77">
        <v>33</v>
      </c>
      <c r="F16" s="77">
        <v>26</v>
      </c>
      <c r="G16" s="77">
        <v>26</v>
      </c>
      <c r="H16" s="77">
        <v>22</v>
      </c>
      <c r="I16" s="77">
        <v>20</v>
      </c>
      <c r="J16" s="76">
        <v>23</v>
      </c>
      <c r="K16" s="76">
        <v>24</v>
      </c>
      <c r="L16" s="59">
        <v>22</v>
      </c>
      <c r="M16" s="58">
        <v>22</v>
      </c>
      <c r="N16" s="58">
        <v>22</v>
      </c>
      <c r="O16" s="61">
        <f t="shared" si="0"/>
        <v>23.416666666666668</v>
      </c>
    </row>
    <row r="17" spans="1:15" x14ac:dyDescent="0.2">
      <c r="A17" s="57" t="s">
        <v>21</v>
      </c>
      <c r="B17" s="75"/>
      <c r="C17" s="76">
        <v>31</v>
      </c>
      <c r="D17" s="77">
        <v>30</v>
      </c>
      <c r="E17" s="77">
        <v>35</v>
      </c>
      <c r="F17" s="77">
        <v>33</v>
      </c>
      <c r="G17" s="77">
        <v>34</v>
      </c>
      <c r="H17" s="77">
        <v>33</v>
      </c>
      <c r="I17" s="77">
        <v>28</v>
      </c>
      <c r="J17" s="76">
        <v>30</v>
      </c>
      <c r="K17" s="76">
        <v>32</v>
      </c>
      <c r="L17" s="59">
        <v>34</v>
      </c>
      <c r="M17" s="58">
        <v>34</v>
      </c>
      <c r="N17" s="58">
        <v>33</v>
      </c>
      <c r="O17" s="61">
        <f t="shared" si="0"/>
        <v>32.25</v>
      </c>
    </row>
    <row r="18" spans="1:15" x14ac:dyDescent="0.2">
      <c r="A18" s="57" t="s">
        <v>54</v>
      </c>
      <c r="B18" s="75"/>
      <c r="C18" s="76">
        <v>27</v>
      </c>
      <c r="D18" s="77">
        <v>31</v>
      </c>
      <c r="E18" s="77">
        <v>28</v>
      </c>
      <c r="F18" s="77">
        <v>25</v>
      </c>
      <c r="G18" s="77">
        <v>25</v>
      </c>
      <c r="H18" s="77">
        <v>23</v>
      </c>
      <c r="I18" s="77">
        <v>30</v>
      </c>
      <c r="J18" s="76">
        <v>32</v>
      </c>
      <c r="K18" s="76">
        <v>37</v>
      </c>
      <c r="L18" s="58">
        <v>36</v>
      </c>
      <c r="M18" s="58">
        <v>43</v>
      </c>
      <c r="N18" s="58">
        <v>41</v>
      </c>
      <c r="O18" s="61">
        <f t="shared" si="0"/>
        <v>31.5</v>
      </c>
    </row>
    <row r="19" spans="1:15" x14ac:dyDescent="0.2">
      <c r="A19" s="57" t="s">
        <v>55</v>
      </c>
      <c r="B19" s="75"/>
      <c r="C19" s="76">
        <v>463</v>
      </c>
      <c r="D19" s="77">
        <v>492</v>
      </c>
      <c r="E19" s="77">
        <v>446</v>
      </c>
      <c r="F19" s="77">
        <v>394</v>
      </c>
      <c r="G19" s="77">
        <v>298</v>
      </c>
      <c r="H19" s="77">
        <v>386</v>
      </c>
      <c r="I19" s="77">
        <v>419</v>
      </c>
      <c r="J19" s="76">
        <v>437</v>
      </c>
      <c r="K19" s="76">
        <v>308</v>
      </c>
      <c r="L19" s="58">
        <v>268</v>
      </c>
      <c r="M19" s="58">
        <v>342</v>
      </c>
      <c r="N19" s="58">
        <v>567</v>
      </c>
      <c r="O19" s="61">
        <f t="shared" si="0"/>
        <v>401.66666666666669</v>
      </c>
    </row>
    <row r="20" spans="1:15" x14ac:dyDescent="0.2">
      <c r="A20" s="57" t="s">
        <v>56</v>
      </c>
      <c r="B20" s="75"/>
      <c r="C20" s="76">
        <v>147</v>
      </c>
      <c r="D20" s="77">
        <v>151</v>
      </c>
      <c r="E20" s="77">
        <v>142</v>
      </c>
      <c r="F20" s="77">
        <v>139</v>
      </c>
      <c r="G20" s="77">
        <v>125</v>
      </c>
      <c r="H20" s="77">
        <v>152</v>
      </c>
      <c r="I20" s="77">
        <v>211</v>
      </c>
      <c r="J20" s="76">
        <v>220</v>
      </c>
      <c r="K20" s="76">
        <v>143</v>
      </c>
      <c r="L20" s="58">
        <v>139</v>
      </c>
      <c r="M20" s="58">
        <v>135</v>
      </c>
      <c r="N20" s="58">
        <v>135</v>
      </c>
      <c r="O20" s="61">
        <f t="shared" si="0"/>
        <v>153.25</v>
      </c>
    </row>
    <row r="21" spans="1:15" x14ac:dyDescent="0.2">
      <c r="A21" s="57" t="s">
        <v>57</v>
      </c>
      <c r="B21" s="75"/>
      <c r="C21" s="76">
        <v>324</v>
      </c>
      <c r="D21" s="77">
        <v>328</v>
      </c>
      <c r="E21" s="77">
        <v>321</v>
      </c>
      <c r="F21" s="77">
        <v>288</v>
      </c>
      <c r="G21" s="77">
        <v>271</v>
      </c>
      <c r="H21" s="77">
        <v>263</v>
      </c>
      <c r="I21" s="77">
        <v>266</v>
      </c>
      <c r="J21" s="76">
        <v>263</v>
      </c>
      <c r="K21" s="77">
        <f>61+45+28+42+63</f>
        <v>239</v>
      </c>
      <c r="L21" s="58">
        <v>251</v>
      </c>
      <c r="M21" s="58">
        <v>324</v>
      </c>
      <c r="N21" s="58">
        <v>336</v>
      </c>
      <c r="O21" s="61">
        <f t="shared" si="0"/>
        <v>289.5</v>
      </c>
    </row>
    <row r="22" spans="1:15" x14ac:dyDescent="0.2">
      <c r="A22" s="62" t="s">
        <v>58</v>
      </c>
      <c r="B22" s="75"/>
      <c r="C22" s="76">
        <v>424</v>
      </c>
      <c r="D22" s="77">
        <v>478</v>
      </c>
      <c r="E22" s="77">
        <v>486</v>
      </c>
      <c r="F22" s="77">
        <v>501</v>
      </c>
      <c r="G22" s="77">
        <v>448</v>
      </c>
      <c r="H22" s="77">
        <v>417</v>
      </c>
      <c r="I22" s="77">
        <v>432</v>
      </c>
      <c r="J22" s="76">
        <v>439</v>
      </c>
      <c r="K22" s="77">
        <v>448</v>
      </c>
      <c r="L22" s="58">
        <v>476</v>
      </c>
      <c r="M22" s="58">
        <v>497</v>
      </c>
      <c r="N22" s="58">
        <v>457</v>
      </c>
      <c r="O22" s="61">
        <f t="shared" si="0"/>
        <v>458.58333333333331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4407</v>
      </c>
      <c r="D25" s="60">
        <f t="shared" ref="D25:N25" si="1">SUM(D7:D22)</f>
        <v>4615</v>
      </c>
      <c r="E25" s="60">
        <f t="shared" si="1"/>
        <v>4403</v>
      </c>
      <c r="F25" s="60">
        <f t="shared" si="1"/>
        <v>4141</v>
      </c>
      <c r="G25" s="60">
        <f t="shared" si="1"/>
        <v>3761</v>
      </c>
      <c r="H25" s="60">
        <f t="shared" si="1"/>
        <v>3675</v>
      </c>
      <c r="I25" s="60">
        <f t="shared" si="1"/>
        <v>3608</v>
      </c>
      <c r="J25" s="60">
        <f t="shared" si="1"/>
        <v>3611</v>
      </c>
      <c r="K25" s="60">
        <f t="shared" si="1"/>
        <v>3515</v>
      </c>
      <c r="L25" s="60">
        <f t="shared" si="1"/>
        <v>3629</v>
      </c>
      <c r="M25" s="60">
        <f t="shared" si="1"/>
        <v>4545</v>
      </c>
      <c r="N25" s="60">
        <f t="shared" si="1"/>
        <v>4815</v>
      </c>
      <c r="O25" s="61">
        <f t="shared" si="0"/>
        <v>4060.4166666666665</v>
      </c>
    </row>
    <row r="26" spans="1:15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59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30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30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30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63</v>
      </c>
    </row>
    <row r="37" spans="1:30" x14ac:dyDescent="0.2">
      <c r="A37" s="57" t="s">
        <v>50</v>
      </c>
      <c r="B37" s="12"/>
      <c r="C37" s="78">
        <v>15</v>
      </c>
      <c r="D37" s="79">
        <v>14</v>
      </c>
      <c r="E37" s="79">
        <v>11</v>
      </c>
      <c r="F37" s="78">
        <v>13</v>
      </c>
      <c r="G37" s="79">
        <v>15</v>
      </c>
      <c r="H37" s="79">
        <v>12</v>
      </c>
      <c r="I37" s="79">
        <v>11</v>
      </c>
      <c r="J37" s="58">
        <v>11</v>
      </c>
      <c r="K37" s="82">
        <v>14</v>
      </c>
      <c r="L37" s="58">
        <v>13</v>
      </c>
      <c r="M37" s="58">
        <v>12</v>
      </c>
      <c r="N37" s="58">
        <v>13</v>
      </c>
      <c r="O37" s="61">
        <f>SUM(C37:N37)/12</f>
        <v>12.833333333333334</v>
      </c>
    </row>
    <row r="38" spans="1:30" x14ac:dyDescent="0.2">
      <c r="A38" s="57" t="s">
        <v>51</v>
      </c>
      <c r="B38" s="12"/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1</v>
      </c>
      <c r="I38" s="79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61">
        <f t="shared" ref="O38:O54" si="2">SUM(C38:N38)/12</f>
        <v>0.58333333333333337</v>
      </c>
    </row>
    <row r="39" spans="1:30" x14ac:dyDescent="0.2">
      <c r="A39" s="62" t="s">
        <v>18</v>
      </c>
      <c r="B39" s="12"/>
      <c r="C39" s="78">
        <v>68</v>
      </c>
      <c r="D39" s="79">
        <v>79</v>
      </c>
      <c r="E39" s="79">
        <v>78</v>
      </c>
      <c r="F39" s="79">
        <v>80</v>
      </c>
      <c r="G39" s="79">
        <v>80</v>
      </c>
      <c r="H39" s="79">
        <v>69</v>
      </c>
      <c r="I39" s="79">
        <v>57</v>
      </c>
      <c r="J39" s="58">
        <v>60</v>
      </c>
      <c r="K39" s="58">
        <v>66</v>
      </c>
      <c r="L39" s="58">
        <v>77</v>
      </c>
      <c r="M39" s="58">
        <v>80</v>
      </c>
      <c r="N39" s="58">
        <v>83</v>
      </c>
      <c r="O39" s="61">
        <f t="shared" si="2"/>
        <v>73.083333333333329</v>
      </c>
    </row>
    <row r="40" spans="1:30" x14ac:dyDescent="0.2">
      <c r="A40" s="62" t="s">
        <v>19</v>
      </c>
      <c r="B40" s="12"/>
      <c r="C40" s="78">
        <v>2</v>
      </c>
      <c r="D40" s="79">
        <v>2</v>
      </c>
      <c r="E40" s="79">
        <v>2</v>
      </c>
      <c r="F40" s="79">
        <v>1</v>
      </c>
      <c r="G40" s="79">
        <v>2</v>
      </c>
      <c r="H40" s="79">
        <v>1</v>
      </c>
      <c r="I40" s="79">
        <v>1</v>
      </c>
      <c r="J40" s="58">
        <v>1</v>
      </c>
      <c r="K40" s="58">
        <v>1</v>
      </c>
      <c r="L40" s="58">
        <v>1</v>
      </c>
      <c r="M40" s="83">
        <v>1</v>
      </c>
      <c r="N40" s="58">
        <v>1</v>
      </c>
      <c r="O40" s="61">
        <f t="shared" si="2"/>
        <v>1.3333333333333333</v>
      </c>
    </row>
    <row r="41" spans="1:30" x14ac:dyDescent="0.2">
      <c r="A41" s="41" t="s">
        <v>52</v>
      </c>
      <c r="B41" s="12"/>
      <c r="C41" s="78">
        <v>4</v>
      </c>
      <c r="D41" s="79">
        <v>5</v>
      </c>
      <c r="E41" s="79">
        <v>3</v>
      </c>
      <c r="F41" s="79">
        <v>5</v>
      </c>
      <c r="G41" s="79">
        <v>6</v>
      </c>
      <c r="H41" s="79">
        <v>6</v>
      </c>
      <c r="I41" s="79">
        <v>5</v>
      </c>
      <c r="J41" s="58">
        <v>4</v>
      </c>
      <c r="K41" s="58">
        <v>3</v>
      </c>
      <c r="L41" s="58">
        <v>2</v>
      </c>
      <c r="M41" s="58">
        <v>3</v>
      </c>
      <c r="N41" s="58">
        <v>3</v>
      </c>
      <c r="O41" s="61">
        <f t="shared" si="2"/>
        <v>4.083333333333333</v>
      </c>
    </row>
    <row r="42" spans="1:30" x14ac:dyDescent="0.2">
      <c r="A42" s="41" t="s">
        <v>35</v>
      </c>
      <c r="B42" s="12"/>
      <c r="C42" s="78">
        <v>156</v>
      </c>
      <c r="D42" s="79">
        <v>159</v>
      </c>
      <c r="E42" s="79">
        <v>154</v>
      </c>
      <c r="F42" s="79">
        <v>149</v>
      </c>
      <c r="G42" s="79">
        <v>144</v>
      </c>
      <c r="H42" s="79">
        <v>142</v>
      </c>
      <c r="I42" s="79">
        <v>136</v>
      </c>
      <c r="J42" s="58">
        <v>128</v>
      </c>
      <c r="K42" s="58">
        <v>134</v>
      </c>
      <c r="L42" s="58">
        <v>129</v>
      </c>
      <c r="M42" s="58">
        <v>128</v>
      </c>
      <c r="N42" s="58">
        <v>115</v>
      </c>
      <c r="O42" s="61">
        <f t="shared" si="2"/>
        <v>139.5</v>
      </c>
    </row>
    <row r="43" spans="1:30" ht="15" x14ac:dyDescent="0.25">
      <c r="A43" s="62" t="s">
        <v>30</v>
      </c>
      <c r="B43" s="12"/>
      <c r="C43" s="78">
        <v>400</v>
      </c>
      <c r="D43" s="79">
        <v>439</v>
      </c>
      <c r="E43" s="79">
        <v>424</v>
      </c>
      <c r="F43" s="79">
        <v>430</v>
      </c>
      <c r="G43" s="79">
        <v>408</v>
      </c>
      <c r="H43" s="79">
        <v>405</v>
      </c>
      <c r="I43" s="79">
        <v>381</v>
      </c>
      <c r="J43" s="58">
        <v>392</v>
      </c>
      <c r="K43" s="58">
        <v>403</v>
      </c>
      <c r="L43" s="58">
        <v>418</v>
      </c>
      <c r="M43" s="58">
        <v>445</v>
      </c>
      <c r="N43" s="58">
        <v>417</v>
      </c>
      <c r="O43" s="61">
        <f t="shared" si="2"/>
        <v>413.5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x14ac:dyDescent="0.2">
      <c r="A44" s="62" t="s">
        <v>20</v>
      </c>
      <c r="B44" s="12"/>
      <c r="C44" s="78">
        <v>30</v>
      </c>
      <c r="D44" s="79">
        <v>30</v>
      </c>
      <c r="E44" s="79">
        <v>23</v>
      </c>
      <c r="F44" s="79">
        <v>22</v>
      </c>
      <c r="G44" s="79">
        <v>16</v>
      </c>
      <c r="H44" s="79">
        <v>17</v>
      </c>
      <c r="I44" s="79">
        <v>14</v>
      </c>
      <c r="J44" s="58">
        <v>14</v>
      </c>
      <c r="K44" s="58">
        <v>12</v>
      </c>
      <c r="L44" s="58">
        <v>15</v>
      </c>
      <c r="M44" s="58">
        <v>31</v>
      </c>
      <c r="N44" s="58">
        <v>44</v>
      </c>
      <c r="O44" s="61">
        <f t="shared" si="2"/>
        <v>22.333333333333332</v>
      </c>
    </row>
    <row r="45" spans="1:30" x14ac:dyDescent="0.2">
      <c r="A45" s="41" t="s">
        <v>29</v>
      </c>
      <c r="B45" s="12"/>
      <c r="C45" s="78">
        <v>733</v>
      </c>
      <c r="D45" s="79">
        <v>715</v>
      </c>
      <c r="E45" s="79">
        <v>640</v>
      </c>
      <c r="F45" s="79">
        <v>523</v>
      </c>
      <c r="G45" s="79">
        <v>434</v>
      </c>
      <c r="H45" s="79">
        <v>372</v>
      </c>
      <c r="I45" s="79">
        <v>322</v>
      </c>
      <c r="J45" s="58">
        <v>315</v>
      </c>
      <c r="K45" s="58">
        <v>334</v>
      </c>
      <c r="L45" s="58">
        <v>384</v>
      </c>
      <c r="M45" s="58">
        <v>760</v>
      </c>
      <c r="N45" s="58">
        <v>798</v>
      </c>
      <c r="O45" s="61">
        <f t="shared" si="2"/>
        <v>527.5</v>
      </c>
    </row>
    <row r="46" spans="1:30" x14ac:dyDescent="0.2">
      <c r="A46" s="41" t="s">
        <v>53</v>
      </c>
      <c r="B46" s="12"/>
      <c r="C46" s="78">
        <v>8</v>
      </c>
      <c r="D46" s="79">
        <v>14</v>
      </c>
      <c r="E46" s="79">
        <v>17</v>
      </c>
      <c r="F46" s="79">
        <v>14</v>
      </c>
      <c r="G46" s="79">
        <v>15</v>
      </c>
      <c r="H46" s="79">
        <v>11</v>
      </c>
      <c r="I46" s="79">
        <v>10</v>
      </c>
      <c r="J46" s="58">
        <v>12</v>
      </c>
      <c r="K46" s="58">
        <v>12</v>
      </c>
      <c r="L46" s="58">
        <v>12</v>
      </c>
      <c r="M46" s="58">
        <v>11</v>
      </c>
      <c r="N46" s="58">
        <v>9</v>
      </c>
      <c r="O46" s="61">
        <f t="shared" si="2"/>
        <v>12.083333333333334</v>
      </c>
    </row>
    <row r="47" spans="1:30" x14ac:dyDescent="0.2">
      <c r="A47" s="57" t="s">
        <v>21</v>
      </c>
      <c r="B47" s="12"/>
      <c r="C47" s="78">
        <v>23</v>
      </c>
      <c r="D47" s="79">
        <v>23</v>
      </c>
      <c r="E47" s="79">
        <v>24</v>
      </c>
      <c r="F47" s="79">
        <v>23</v>
      </c>
      <c r="G47" s="79">
        <v>24</v>
      </c>
      <c r="H47" s="79">
        <v>21</v>
      </c>
      <c r="I47" s="79">
        <v>19</v>
      </c>
      <c r="J47" s="58">
        <v>23</v>
      </c>
      <c r="K47" s="58">
        <v>24</v>
      </c>
      <c r="L47" s="58">
        <v>23</v>
      </c>
      <c r="M47" s="58">
        <v>20</v>
      </c>
      <c r="N47" s="58">
        <v>20</v>
      </c>
      <c r="O47" s="61">
        <f t="shared" si="2"/>
        <v>22.25</v>
      </c>
    </row>
    <row r="48" spans="1:30" x14ac:dyDescent="0.2">
      <c r="A48" s="57" t="s">
        <v>54</v>
      </c>
      <c r="B48" s="12"/>
      <c r="C48" s="78">
        <v>19</v>
      </c>
      <c r="D48" s="79">
        <v>20</v>
      </c>
      <c r="E48" s="79">
        <v>16</v>
      </c>
      <c r="F48" s="79">
        <v>18</v>
      </c>
      <c r="G48" s="79">
        <v>18</v>
      </c>
      <c r="H48" s="79">
        <v>19</v>
      </c>
      <c r="I48" s="79">
        <v>21</v>
      </c>
      <c r="J48" s="58">
        <v>20</v>
      </c>
      <c r="K48" s="58">
        <v>24</v>
      </c>
      <c r="L48" s="58">
        <v>21</v>
      </c>
      <c r="M48" s="58">
        <v>24</v>
      </c>
      <c r="N48" s="58">
        <v>23</v>
      </c>
      <c r="O48" s="61">
        <f t="shared" si="2"/>
        <v>20.25</v>
      </c>
    </row>
    <row r="49" spans="1:15" x14ac:dyDescent="0.2">
      <c r="A49" s="57" t="s">
        <v>55</v>
      </c>
      <c r="B49" s="12"/>
      <c r="C49" s="78">
        <v>115</v>
      </c>
      <c r="D49" s="79">
        <v>116</v>
      </c>
      <c r="E49" s="79">
        <v>120</v>
      </c>
      <c r="F49" s="79">
        <v>163</v>
      </c>
      <c r="G49" s="79">
        <v>132</v>
      </c>
      <c r="H49" s="79">
        <v>228</v>
      </c>
      <c r="I49" s="79">
        <v>260</v>
      </c>
      <c r="J49" s="58">
        <v>281</v>
      </c>
      <c r="K49" s="58">
        <v>172</v>
      </c>
      <c r="L49" s="58">
        <v>134</v>
      </c>
      <c r="M49" s="58">
        <v>132</v>
      </c>
      <c r="N49" s="58">
        <v>188</v>
      </c>
      <c r="O49" s="61">
        <f t="shared" si="2"/>
        <v>170.08333333333334</v>
      </c>
    </row>
    <row r="50" spans="1:15" x14ac:dyDescent="0.2">
      <c r="A50" s="57" t="s">
        <v>56</v>
      </c>
      <c r="B50" s="12"/>
      <c r="C50" s="78">
        <v>88</v>
      </c>
      <c r="D50" s="79">
        <v>89</v>
      </c>
      <c r="E50" s="79">
        <v>88</v>
      </c>
      <c r="F50" s="79">
        <v>86</v>
      </c>
      <c r="G50" s="79">
        <v>80</v>
      </c>
      <c r="H50" s="79">
        <v>97</v>
      </c>
      <c r="I50" s="79">
        <v>153</v>
      </c>
      <c r="J50" s="58">
        <v>160</v>
      </c>
      <c r="K50" s="58">
        <v>100</v>
      </c>
      <c r="L50" s="58">
        <v>95</v>
      </c>
      <c r="M50" s="58">
        <v>91</v>
      </c>
      <c r="N50" s="58">
        <v>91</v>
      </c>
      <c r="O50" s="61">
        <f t="shared" si="2"/>
        <v>101.5</v>
      </c>
    </row>
    <row r="51" spans="1:15" x14ac:dyDescent="0.2">
      <c r="A51" s="57" t="s">
        <v>57</v>
      </c>
      <c r="B51" s="12"/>
      <c r="C51" s="78">
        <v>238</v>
      </c>
      <c r="D51" s="79">
        <v>243</v>
      </c>
      <c r="E51" s="79">
        <v>235</v>
      </c>
      <c r="F51" s="79">
        <v>206</v>
      </c>
      <c r="G51" s="79">
        <v>196</v>
      </c>
      <c r="H51" s="79">
        <v>191</v>
      </c>
      <c r="I51" s="79">
        <v>191</v>
      </c>
      <c r="J51" s="58">
        <v>190</v>
      </c>
      <c r="K51" s="60">
        <f>33+27+27+27+52</f>
        <v>166</v>
      </c>
      <c r="L51" s="58">
        <v>172</v>
      </c>
      <c r="M51" s="58">
        <v>207</v>
      </c>
      <c r="N51" s="58">
        <v>222</v>
      </c>
      <c r="O51" s="61">
        <f t="shared" si="2"/>
        <v>204.75</v>
      </c>
    </row>
    <row r="52" spans="1:15" x14ac:dyDescent="0.2">
      <c r="A52" s="62" t="s">
        <v>58</v>
      </c>
      <c r="B52" s="12"/>
      <c r="C52" s="78">
        <v>201</v>
      </c>
      <c r="D52" s="79">
        <v>233</v>
      </c>
      <c r="E52" s="79">
        <v>222</v>
      </c>
      <c r="F52" s="79">
        <v>243</v>
      </c>
      <c r="G52" s="79">
        <v>223</v>
      </c>
      <c r="H52" s="79">
        <v>210</v>
      </c>
      <c r="I52" s="79">
        <v>213</v>
      </c>
      <c r="J52" s="58">
        <v>215</v>
      </c>
      <c r="K52" s="60">
        <v>230</v>
      </c>
      <c r="L52" s="58">
        <v>249</v>
      </c>
      <c r="M52" s="58">
        <v>264</v>
      </c>
      <c r="N52" s="58">
        <v>248</v>
      </c>
      <c r="O52" s="61">
        <f t="shared" si="2"/>
        <v>229.25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>SUM(C37:C53)</f>
        <v>2100</v>
      </c>
      <c r="D54" s="64">
        <f t="shared" ref="D54:N54" si="3">SUM(D37:D53)</f>
        <v>2181</v>
      </c>
      <c r="E54" s="64">
        <f t="shared" si="3"/>
        <v>2057</v>
      </c>
      <c r="F54" s="64">
        <f t="shared" si="3"/>
        <v>1976</v>
      </c>
      <c r="G54" s="64">
        <f t="shared" si="3"/>
        <v>1793</v>
      </c>
      <c r="H54" s="64">
        <f t="shared" si="3"/>
        <v>1802</v>
      </c>
      <c r="I54" s="64">
        <f t="shared" si="3"/>
        <v>1795</v>
      </c>
      <c r="J54" s="64">
        <f t="shared" si="3"/>
        <v>1827</v>
      </c>
      <c r="K54" s="64">
        <f t="shared" si="3"/>
        <v>1696</v>
      </c>
      <c r="L54" s="64">
        <f t="shared" si="3"/>
        <v>1746</v>
      </c>
      <c r="M54" s="64">
        <f t="shared" si="3"/>
        <v>2210</v>
      </c>
      <c r="N54" s="64">
        <f t="shared" si="3"/>
        <v>2276</v>
      </c>
      <c r="O54" s="65">
        <f t="shared" si="2"/>
        <v>1954.9166666666667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>C54/C25</f>
        <v>0.47651463580667119</v>
      </c>
      <c r="D56" s="72">
        <f t="shared" ref="D56:O56" si="4">D54/D25</f>
        <v>0.47258938244853738</v>
      </c>
      <c r="E56" s="72">
        <f t="shared" si="4"/>
        <v>0.46718146718146719</v>
      </c>
      <c r="F56" s="72">
        <f t="shared" si="4"/>
        <v>0.47717942525959911</v>
      </c>
      <c r="G56" s="72">
        <f t="shared" si="4"/>
        <v>0.47673491092794468</v>
      </c>
      <c r="H56" s="72">
        <f t="shared" si="4"/>
        <v>0.49034013605442178</v>
      </c>
      <c r="I56" s="72">
        <f t="shared" si="4"/>
        <v>0.49750554323725055</v>
      </c>
      <c r="J56" s="72">
        <f t="shared" si="4"/>
        <v>0.50595402935474942</v>
      </c>
      <c r="K56" s="72">
        <f t="shared" si="4"/>
        <v>0.48250355618776669</v>
      </c>
      <c r="L56" s="72">
        <f t="shared" si="4"/>
        <v>0.48112427666023699</v>
      </c>
      <c r="M56" s="72">
        <f t="shared" si="4"/>
        <v>0.48624862486248627</v>
      </c>
      <c r="N56" s="72">
        <f t="shared" si="4"/>
        <v>0.47268951194184838</v>
      </c>
      <c r="O56" s="73">
        <f t="shared" si="4"/>
        <v>0.48145715751667523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 t="s">
        <v>37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zoomScale="70" workbookViewId="0">
      <selection activeCell="A51" sqref="A51:G53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265</v>
      </c>
      <c r="C7" s="27">
        <v>284</v>
      </c>
      <c r="D7" s="27">
        <v>324</v>
      </c>
      <c r="E7" s="27">
        <v>307</v>
      </c>
      <c r="F7" s="38">
        <v>314</v>
      </c>
      <c r="G7" s="27">
        <v>331</v>
      </c>
      <c r="H7" s="27">
        <v>356</v>
      </c>
      <c r="I7" s="27">
        <v>363</v>
      </c>
      <c r="J7" s="27">
        <v>367</v>
      </c>
      <c r="K7" s="27">
        <v>381</v>
      </c>
      <c r="L7" s="27">
        <v>400</v>
      </c>
      <c r="M7" s="38">
        <v>369</v>
      </c>
      <c r="N7" s="27">
        <f>(B7+C7+D7+E7+F7+G7+H7+I7+J7+K7+L7+M7)/12</f>
        <v>338.41666666666669</v>
      </c>
      <c r="O7" s="46">
        <f t="shared" ref="O7:O20" si="0">(C7+D7+E7+F7+G7+H7+I7+J7+K7+L7+M7+N7)/12</f>
        <v>344.53472222222223</v>
      </c>
    </row>
    <row r="8" spans="1:15" ht="15" x14ac:dyDescent="0.25">
      <c r="A8" s="11" t="s">
        <v>16</v>
      </c>
      <c r="B8" s="25">
        <v>10</v>
      </c>
      <c r="C8" s="25">
        <v>17</v>
      </c>
      <c r="D8" s="25">
        <v>25</v>
      </c>
      <c r="E8" s="25">
        <v>22</v>
      </c>
      <c r="F8" s="25">
        <v>22</v>
      </c>
      <c r="G8" s="25">
        <v>25</v>
      </c>
      <c r="H8" s="25">
        <v>25</v>
      </c>
      <c r="I8" s="25">
        <v>20</v>
      </c>
      <c r="J8" s="25">
        <v>16</v>
      </c>
      <c r="K8" s="25">
        <f>18+3</f>
        <v>21</v>
      </c>
      <c r="L8" s="25">
        <v>19</v>
      </c>
      <c r="M8" s="50">
        <v>22</v>
      </c>
      <c r="N8" s="25">
        <f t="shared" ref="N8:N20" si="1">(B8+C8+D8+E8+F8+G8+H8+I8+J8+K8+L8+M8)/12</f>
        <v>20.333333333333332</v>
      </c>
      <c r="O8" s="47">
        <f t="shared" si="0"/>
        <v>21.194444444444446</v>
      </c>
    </row>
    <row r="9" spans="1:15" ht="15" x14ac:dyDescent="0.25">
      <c r="A9" s="11" t="s">
        <v>17</v>
      </c>
      <c r="B9" s="25">
        <v>1</v>
      </c>
      <c r="C9" s="25">
        <v>0</v>
      </c>
      <c r="D9" s="25">
        <v>2</v>
      </c>
      <c r="E9" s="25">
        <v>3</v>
      </c>
      <c r="F9" s="25">
        <v>4</v>
      </c>
      <c r="G9" s="25">
        <v>3</v>
      </c>
      <c r="H9" s="25">
        <v>4</v>
      </c>
      <c r="I9" s="25">
        <v>3</v>
      </c>
      <c r="J9" s="25">
        <v>7</v>
      </c>
      <c r="K9" s="25">
        <v>3</v>
      </c>
      <c r="L9" s="25">
        <v>3</v>
      </c>
      <c r="M9" s="50">
        <v>3</v>
      </c>
      <c r="N9" s="25">
        <f t="shared" si="1"/>
        <v>3</v>
      </c>
      <c r="O9" s="47">
        <f t="shared" si="0"/>
        <v>3.1666666666666665</v>
      </c>
    </row>
    <row r="10" spans="1:15" ht="15" x14ac:dyDescent="0.25">
      <c r="A10" s="11" t="s">
        <v>18</v>
      </c>
      <c r="B10" s="25">
        <v>152</v>
      </c>
      <c r="C10" s="25">
        <v>159</v>
      </c>
      <c r="D10" s="25">
        <v>173</v>
      </c>
      <c r="E10" s="25">
        <v>181</v>
      </c>
      <c r="F10" s="25">
        <v>178</v>
      </c>
      <c r="G10" s="25">
        <v>155</v>
      </c>
      <c r="H10" s="25">
        <v>153</v>
      </c>
      <c r="I10" s="25">
        <v>145</v>
      </c>
      <c r="J10" s="25">
        <v>133</v>
      </c>
      <c r="K10" s="25">
        <v>142</v>
      </c>
      <c r="L10" s="25">
        <v>163</v>
      </c>
      <c r="M10" s="50">
        <v>150</v>
      </c>
      <c r="N10" s="25">
        <f t="shared" si="1"/>
        <v>157</v>
      </c>
      <c r="O10" s="47">
        <f t="shared" si="0"/>
        <v>157.41666666666666</v>
      </c>
    </row>
    <row r="11" spans="1:15" ht="15" x14ac:dyDescent="0.25">
      <c r="A11" s="11" t="s">
        <v>19</v>
      </c>
      <c r="B11" s="25">
        <v>8</v>
      </c>
      <c r="C11" s="25">
        <v>8</v>
      </c>
      <c r="D11" s="25">
        <v>9</v>
      </c>
      <c r="E11" s="25">
        <v>9</v>
      </c>
      <c r="F11" s="25">
        <v>7</v>
      </c>
      <c r="G11" s="25">
        <v>7</v>
      </c>
      <c r="H11" s="25">
        <v>5</v>
      </c>
      <c r="I11" s="25">
        <v>6</v>
      </c>
      <c r="J11" s="25">
        <v>4</v>
      </c>
      <c r="K11" s="25">
        <v>5</v>
      </c>
      <c r="L11" s="25">
        <v>5</v>
      </c>
      <c r="M11" s="50">
        <v>12</v>
      </c>
      <c r="N11" s="25">
        <f t="shared" si="1"/>
        <v>7.083333333333333</v>
      </c>
      <c r="O11" s="47">
        <f t="shared" si="0"/>
        <v>7.0069444444444438</v>
      </c>
    </row>
    <row r="12" spans="1:15" ht="15" x14ac:dyDescent="0.25">
      <c r="A12" s="41" t="s">
        <v>35</v>
      </c>
      <c r="B12" s="25">
        <v>663</v>
      </c>
      <c r="C12" s="25">
        <v>700</v>
      </c>
      <c r="D12" s="25">
        <v>729</v>
      </c>
      <c r="E12" s="25">
        <v>759</v>
      </c>
      <c r="F12" s="25">
        <v>746</v>
      </c>
      <c r="G12" s="25">
        <v>784</v>
      </c>
      <c r="H12" s="25">
        <v>749</v>
      </c>
      <c r="I12" s="25">
        <v>709</v>
      </c>
      <c r="J12" s="25">
        <v>765</v>
      </c>
      <c r="K12" s="25">
        <v>763</v>
      </c>
      <c r="L12" s="25">
        <v>789</v>
      </c>
      <c r="M12" s="50">
        <v>798</v>
      </c>
      <c r="N12" s="25">
        <f t="shared" si="1"/>
        <v>746.16666666666663</v>
      </c>
      <c r="O12" s="47">
        <f t="shared" si="0"/>
        <v>753.09722222222217</v>
      </c>
    </row>
    <row r="13" spans="1:15" ht="15" x14ac:dyDescent="0.25">
      <c r="A13" s="11" t="s">
        <v>30</v>
      </c>
      <c r="B13" s="25">
        <v>413</v>
      </c>
      <c r="C13" s="25">
        <v>443</v>
      </c>
      <c r="D13" s="25">
        <v>449</v>
      </c>
      <c r="E13" s="25">
        <v>453</v>
      </c>
      <c r="F13" s="25">
        <v>448</v>
      </c>
      <c r="G13" s="25">
        <v>459</v>
      </c>
      <c r="H13" s="25">
        <v>450</v>
      </c>
      <c r="I13" s="25">
        <v>436</v>
      </c>
      <c r="J13" s="25">
        <v>437</v>
      </c>
      <c r="K13" s="25">
        <v>444</v>
      </c>
      <c r="L13" s="25">
        <v>509</v>
      </c>
      <c r="M13" s="50">
        <v>501</v>
      </c>
      <c r="N13" s="25">
        <f t="shared" si="1"/>
        <v>453.5</v>
      </c>
      <c r="O13" s="47">
        <f t="shared" si="0"/>
        <v>456.875</v>
      </c>
    </row>
    <row r="14" spans="1:15" ht="15" x14ac:dyDescent="0.25">
      <c r="A14" s="11" t="s">
        <v>29</v>
      </c>
      <c r="B14" s="25">
        <v>846</v>
      </c>
      <c r="C14" s="25">
        <v>848</v>
      </c>
      <c r="D14" s="25">
        <v>794</v>
      </c>
      <c r="E14" s="25">
        <v>632</v>
      </c>
      <c r="F14" s="25">
        <v>536</v>
      </c>
      <c r="G14" s="25">
        <v>486</v>
      </c>
      <c r="H14" s="25">
        <v>466</v>
      </c>
      <c r="I14" s="25">
        <v>447</v>
      </c>
      <c r="J14" s="25">
        <v>458</v>
      </c>
      <c r="K14" s="25">
        <v>491</v>
      </c>
      <c r="L14" s="25">
        <v>829</v>
      </c>
      <c r="M14" s="50">
        <v>901</v>
      </c>
      <c r="N14" s="25">
        <f t="shared" si="1"/>
        <v>644.5</v>
      </c>
      <c r="O14" s="47">
        <f t="shared" si="0"/>
        <v>627.70833333333337</v>
      </c>
    </row>
    <row r="15" spans="1:15" ht="15" x14ac:dyDescent="0.25">
      <c r="A15" s="11" t="s">
        <v>20</v>
      </c>
      <c r="B15" s="25">
        <v>138</v>
      </c>
      <c r="C15" s="25">
        <v>142</v>
      </c>
      <c r="D15" s="25">
        <v>122</v>
      </c>
      <c r="E15" s="25">
        <v>108</v>
      </c>
      <c r="F15" s="25">
        <v>82</v>
      </c>
      <c r="G15" s="25">
        <v>69</v>
      </c>
      <c r="H15" s="25">
        <v>55</v>
      </c>
      <c r="I15" s="25">
        <v>61</v>
      </c>
      <c r="J15" s="25">
        <v>64</v>
      </c>
      <c r="K15" s="25">
        <v>64</v>
      </c>
      <c r="L15" s="25">
        <v>116</v>
      </c>
      <c r="M15" s="50">
        <v>168</v>
      </c>
      <c r="N15" s="25">
        <f t="shared" si="1"/>
        <v>99.083333333333329</v>
      </c>
      <c r="O15" s="47">
        <f t="shared" si="0"/>
        <v>95.840277777777771</v>
      </c>
    </row>
    <row r="16" spans="1:15" ht="15" x14ac:dyDescent="0.25">
      <c r="A16" s="11" t="s">
        <v>21</v>
      </c>
      <c r="B16" s="25">
        <v>21</v>
      </c>
      <c r="C16" s="25">
        <v>22</v>
      </c>
      <c r="D16" s="25">
        <v>23</v>
      </c>
      <c r="E16" s="25">
        <v>21</v>
      </c>
      <c r="F16" s="25">
        <v>20</v>
      </c>
      <c r="G16" s="25">
        <v>16</v>
      </c>
      <c r="H16" s="25">
        <v>17</v>
      </c>
      <c r="I16" s="25">
        <v>18</v>
      </c>
      <c r="J16" s="25">
        <v>25</v>
      </c>
      <c r="K16" s="25">
        <v>24</v>
      </c>
      <c r="L16" s="25">
        <v>24</v>
      </c>
      <c r="M16" s="50">
        <v>31</v>
      </c>
      <c r="N16" s="25">
        <f t="shared" si="1"/>
        <v>21.833333333333332</v>
      </c>
      <c r="O16" s="47">
        <f t="shared" si="0"/>
        <v>21.902777777777775</v>
      </c>
    </row>
    <row r="17" spans="1:15" ht="15" x14ac:dyDescent="0.25">
      <c r="A17" s="11" t="s">
        <v>22</v>
      </c>
      <c r="B17" s="25">
        <f>202+428+26+47+114+4</f>
        <v>821</v>
      </c>
      <c r="C17" s="25">
        <f>196+431+26+44+115+7</f>
        <v>819</v>
      </c>
      <c r="D17" s="25">
        <f>184+465+31+44+125+5</f>
        <v>854</v>
      </c>
      <c r="E17" s="25">
        <f>181+323+31+41+109+10</f>
        <v>695</v>
      </c>
      <c r="F17" s="25">
        <f>149+297+38+41+109+8</f>
        <v>642</v>
      </c>
      <c r="G17" s="25">
        <f>162+358+71+86+106+8</f>
        <v>791</v>
      </c>
      <c r="H17" s="25">
        <f>157+367+119+109+126+6</f>
        <v>884</v>
      </c>
      <c r="I17" s="25">
        <v>912</v>
      </c>
      <c r="J17" s="25">
        <v>700</v>
      </c>
      <c r="K17" s="25">
        <f>184+259+41+47+108+6</f>
        <v>645</v>
      </c>
      <c r="L17" s="25">
        <f>232+376+39+45+147+6</f>
        <v>845</v>
      </c>
      <c r="M17" s="50">
        <v>933</v>
      </c>
      <c r="N17" s="25">
        <f t="shared" si="1"/>
        <v>795.08333333333337</v>
      </c>
      <c r="O17" s="47">
        <f t="shared" si="0"/>
        <v>792.9236111111112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 t="shared" si="0"/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 t="shared" si="0"/>
        <v>#VALUE!</v>
      </c>
    </row>
    <row r="20" spans="1:15" ht="15" x14ac:dyDescent="0.25">
      <c r="A20" s="11" t="s">
        <v>24</v>
      </c>
      <c r="B20" s="25">
        <f t="shared" ref="B20:M20" si="2">SUM(B7:B19)</f>
        <v>3338</v>
      </c>
      <c r="C20" s="25">
        <f t="shared" si="2"/>
        <v>3442</v>
      </c>
      <c r="D20" s="25">
        <f t="shared" si="2"/>
        <v>3504</v>
      </c>
      <c r="E20" s="25">
        <f t="shared" si="2"/>
        <v>3190</v>
      </c>
      <c r="F20" s="25">
        <f t="shared" si="2"/>
        <v>2999</v>
      </c>
      <c r="G20" s="25">
        <f t="shared" si="2"/>
        <v>3126</v>
      </c>
      <c r="H20" s="25">
        <f t="shared" si="2"/>
        <v>3164</v>
      </c>
      <c r="I20" s="25">
        <f t="shared" si="2"/>
        <v>3120</v>
      </c>
      <c r="J20" s="25">
        <f t="shared" si="2"/>
        <v>2976</v>
      </c>
      <c r="K20" s="25">
        <f t="shared" si="2"/>
        <v>2983</v>
      </c>
      <c r="L20" s="25">
        <f t="shared" si="2"/>
        <v>3702</v>
      </c>
      <c r="M20" s="25">
        <f t="shared" si="2"/>
        <v>3888</v>
      </c>
      <c r="N20" s="25">
        <f t="shared" si="1"/>
        <v>3286</v>
      </c>
      <c r="O20" s="47">
        <f t="shared" si="0"/>
        <v>3281.6666666666665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3" spans="1:1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">
      <c r="A26" s="3" t="s">
        <v>49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ht="13.5" thickBot="1" x14ac:dyDescent="0.25"/>
    <row r="29" spans="1:15" x14ac:dyDescent="0.2">
      <c r="A29" s="6" t="s">
        <v>0</v>
      </c>
      <c r="B29" s="8" t="s">
        <v>1</v>
      </c>
      <c r="C29" s="9" t="s">
        <v>2</v>
      </c>
      <c r="D29" s="8" t="s">
        <v>3</v>
      </c>
      <c r="E29" s="9" t="s">
        <v>4</v>
      </c>
      <c r="F29" s="8" t="s">
        <v>5</v>
      </c>
      <c r="G29" s="8" t="s">
        <v>6</v>
      </c>
      <c r="H29" s="8" t="s">
        <v>7</v>
      </c>
      <c r="I29" s="8" t="s">
        <v>8</v>
      </c>
      <c r="J29" s="8" t="s">
        <v>9</v>
      </c>
      <c r="K29" s="9" t="s">
        <v>10</v>
      </c>
      <c r="L29" s="8" t="s">
        <v>11</v>
      </c>
      <c r="M29" s="8" t="s">
        <v>12</v>
      </c>
      <c r="N29" s="8" t="s">
        <v>13</v>
      </c>
      <c r="O29" s="10"/>
    </row>
    <row r="30" spans="1:15" x14ac:dyDescent="0.2">
      <c r="A30" s="11" t="s">
        <v>14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3" t="s">
        <v>31</v>
      </c>
      <c r="O30" s="15"/>
    </row>
    <row r="31" spans="1:15" ht="13.5" thickBot="1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4" t="s">
        <v>40</v>
      </c>
      <c r="O31" s="15"/>
    </row>
    <row r="32" spans="1:15" ht="15" x14ac:dyDescent="0.25">
      <c r="A32" s="37" t="s">
        <v>15</v>
      </c>
      <c r="B32" s="27">
        <v>134</v>
      </c>
      <c r="C32" s="27">
        <v>147</v>
      </c>
      <c r="D32" s="27">
        <v>168</v>
      </c>
      <c r="E32" s="27">
        <v>163</v>
      </c>
      <c r="F32" s="27">
        <v>172</v>
      </c>
      <c r="G32" s="27">
        <v>163</v>
      </c>
      <c r="H32" s="27">
        <v>171</v>
      </c>
      <c r="I32" s="27">
        <v>178</v>
      </c>
      <c r="J32" s="27">
        <v>188</v>
      </c>
      <c r="K32" s="27">
        <v>185</v>
      </c>
      <c r="L32" s="27">
        <v>209</v>
      </c>
      <c r="M32" s="27">
        <v>178</v>
      </c>
      <c r="N32" s="27">
        <f>(B32+C32+D32+E32+F32+G32+H32+I32+J32+K32+L32+M32)/12</f>
        <v>171.33333333333334</v>
      </c>
      <c r="O32" s="46">
        <f>(C32+D32+E32+F32+G32+H32+I32+J32+K32+L32+M32+N32)/8</f>
        <v>261.66666666666669</v>
      </c>
    </row>
    <row r="33" spans="1:15" ht="15" x14ac:dyDescent="0.25">
      <c r="A33" s="11" t="s">
        <v>16</v>
      </c>
      <c r="B33" s="25">
        <v>5</v>
      </c>
      <c r="C33" s="25">
        <v>13</v>
      </c>
      <c r="D33" s="25">
        <v>16</v>
      </c>
      <c r="E33" s="25">
        <v>13</v>
      </c>
      <c r="F33" s="25">
        <v>17</v>
      </c>
      <c r="G33" s="25">
        <v>19</v>
      </c>
      <c r="H33" s="25">
        <v>17</v>
      </c>
      <c r="I33" s="25">
        <v>14</v>
      </c>
      <c r="J33" s="25">
        <v>12</v>
      </c>
      <c r="K33" s="25">
        <v>14</v>
      </c>
      <c r="L33" s="25">
        <v>13</v>
      </c>
      <c r="M33" s="25">
        <v>14</v>
      </c>
      <c r="N33" s="25">
        <f t="shared" ref="N33:N45" si="3">(B33+C33+D33+E33+F33+G33+H33+I33+J33+K33+L33+M33)/12</f>
        <v>13.916666666666666</v>
      </c>
      <c r="O33" s="47">
        <f t="shared" ref="O33:O45" si="4">(C33+D33+E33+F33+G33+H33+I33+J33+K33+L33+M33+N33)/8</f>
        <v>21.989583333333332</v>
      </c>
    </row>
    <row r="34" spans="1:15" ht="15" x14ac:dyDescent="0.25">
      <c r="A34" s="11" t="s">
        <v>17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f t="shared" si="3"/>
        <v>0</v>
      </c>
      <c r="O34" s="47">
        <f t="shared" si="4"/>
        <v>0</v>
      </c>
    </row>
    <row r="35" spans="1:15" ht="15" x14ac:dyDescent="0.25">
      <c r="A35" s="11" t="s">
        <v>18</v>
      </c>
      <c r="B35" s="25">
        <v>68</v>
      </c>
      <c r="C35" s="25">
        <v>75</v>
      </c>
      <c r="D35" s="25">
        <v>77</v>
      </c>
      <c r="E35" s="25">
        <v>79</v>
      </c>
      <c r="F35" s="25">
        <v>76</v>
      </c>
      <c r="G35" s="25">
        <v>72</v>
      </c>
      <c r="H35" s="25">
        <v>70</v>
      </c>
      <c r="I35" s="25">
        <v>65</v>
      </c>
      <c r="J35" s="25">
        <v>65</v>
      </c>
      <c r="K35" s="25">
        <v>61</v>
      </c>
      <c r="L35" s="25">
        <v>72</v>
      </c>
      <c r="M35" s="25">
        <v>65</v>
      </c>
      <c r="N35" s="25">
        <f t="shared" si="3"/>
        <v>70.416666666666671</v>
      </c>
      <c r="O35" s="47">
        <f t="shared" si="4"/>
        <v>105.92708333333333</v>
      </c>
    </row>
    <row r="36" spans="1:15" ht="15" x14ac:dyDescent="0.25">
      <c r="A36" s="11" t="s">
        <v>19</v>
      </c>
      <c r="B36" s="25">
        <v>2</v>
      </c>
      <c r="C36" s="25">
        <v>2</v>
      </c>
      <c r="D36" s="25">
        <v>3</v>
      </c>
      <c r="E36" s="25">
        <v>3</v>
      </c>
      <c r="F36" s="25">
        <v>3</v>
      </c>
      <c r="G36" s="25">
        <v>3</v>
      </c>
      <c r="H36" s="25">
        <v>2</v>
      </c>
      <c r="I36" s="25">
        <v>1</v>
      </c>
      <c r="J36" s="25">
        <v>1</v>
      </c>
      <c r="K36" s="25">
        <v>1</v>
      </c>
      <c r="L36" s="25">
        <v>2</v>
      </c>
      <c r="M36" s="25">
        <v>7</v>
      </c>
      <c r="N36" s="25">
        <f t="shared" si="3"/>
        <v>2.5</v>
      </c>
      <c r="O36" s="47">
        <f t="shared" si="4"/>
        <v>3.8125</v>
      </c>
    </row>
    <row r="37" spans="1:15" ht="15" x14ac:dyDescent="0.25">
      <c r="A37" s="41" t="s">
        <v>35</v>
      </c>
      <c r="B37" s="25">
        <v>109</v>
      </c>
      <c r="C37" s="25">
        <v>118</v>
      </c>
      <c r="D37" s="25">
        <v>126</v>
      </c>
      <c r="E37" s="25">
        <v>124</v>
      </c>
      <c r="F37" s="25">
        <v>117</v>
      </c>
      <c r="G37" s="25">
        <v>113</v>
      </c>
      <c r="H37" s="25">
        <v>111</v>
      </c>
      <c r="I37" s="25">
        <v>110</v>
      </c>
      <c r="J37" s="25">
        <v>110</v>
      </c>
      <c r="K37" s="25">
        <v>106</v>
      </c>
      <c r="L37" s="25">
        <v>111</v>
      </c>
      <c r="M37" s="25">
        <v>137</v>
      </c>
      <c r="N37" s="25">
        <f t="shared" si="3"/>
        <v>116</v>
      </c>
      <c r="O37" s="47">
        <f t="shared" si="4"/>
        <v>174.875</v>
      </c>
    </row>
    <row r="38" spans="1:15" ht="15" x14ac:dyDescent="0.25">
      <c r="A38" s="11" t="s">
        <v>30</v>
      </c>
      <c r="B38" s="25">
        <v>305</v>
      </c>
      <c r="C38" s="25">
        <v>327</v>
      </c>
      <c r="D38" s="25">
        <v>326</v>
      </c>
      <c r="E38" s="25">
        <v>332</v>
      </c>
      <c r="F38" s="25">
        <v>330</v>
      </c>
      <c r="G38" s="25">
        <v>333</v>
      </c>
      <c r="H38" s="25">
        <v>324</v>
      </c>
      <c r="I38" s="25">
        <v>311</v>
      </c>
      <c r="J38" s="25">
        <v>307</v>
      </c>
      <c r="K38" s="25">
        <v>322</v>
      </c>
      <c r="L38" s="25">
        <v>364</v>
      </c>
      <c r="M38" s="25">
        <v>359</v>
      </c>
      <c r="N38" s="25">
        <f t="shared" si="3"/>
        <v>328.33333333333331</v>
      </c>
      <c r="O38" s="47">
        <f t="shared" si="4"/>
        <v>495.41666666666669</v>
      </c>
    </row>
    <row r="39" spans="1:15" ht="15" x14ac:dyDescent="0.25">
      <c r="A39" s="11" t="s">
        <v>29</v>
      </c>
      <c r="B39" s="25">
        <v>566</v>
      </c>
      <c r="C39" s="25">
        <v>572</v>
      </c>
      <c r="D39" s="25">
        <v>541</v>
      </c>
      <c r="E39" s="25">
        <v>428</v>
      </c>
      <c r="F39" s="25">
        <v>357</v>
      </c>
      <c r="G39" s="25">
        <v>328</v>
      </c>
      <c r="H39" s="25">
        <v>312</v>
      </c>
      <c r="I39" s="25">
        <v>290</v>
      </c>
      <c r="J39" s="25">
        <v>295</v>
      </c>
      <c r="K39" s="25">
        <v>316</v>
      </c>
      <c r="L39" s="25">
        <v>560</v>
      </c>
      <c r="M39" s="25">
        <v>603</v>
      </c>
      <c r="N39" s="25">
        <f t="shared" si="3"/>
        <v>430.66666666666669</v>
      </c>
      <c r="O39" s="47">
        <f t="shared" si="4"/>
        <v>629.08333333333337</v>
      </c>
    </row>
    <row r="40" spans="1:15" ht="15" x14ac:dyDescent="0.25">
      <c r="A40" s="11" t="s">
        <v>20</v>
      </c>
      <c r="B40" s="25">
        <v>51</v>
      </c>
      <c r="C40" s="25">
        <v>45</v>
      </c>
      <c r="D40" s="25">
        <v>37</v>
      </c>
      <c r="E40" s="25">
        <v>29</v>
      </c>
      <c r="F40" s="25">
        <v>25</v>
      </c>
      <c r="G40" s="25">
        <v>22</v>
      </c>
      <c r="H40" s="25">
        <v>20</v>
      </c>
      <c r="I40" s="25">
        <v>20</v>
      </c>
      <c r="J40" s="25">
        <v>18</v>
      </c>
      <c r="K40" s="25">
        <v>22</v>
      </c>
      <c r="L40" s="25">
        <v>39</v>
      </c>
      <c r="M40" s="25">
        <v>30</v>
      </c>
      <c r="N40" s="25">
        <f t="shared" si="3"/>
        <v>29.833333333333332</v>
      </c>
      <c r="O40" s="47">
        <f t="shared" si="4"/>
        <v>42.104166666666664</v>
      </c>
    </row>
    <row r="41" spans="1:15" ht="15" x14ac:dyDescent="0.25">
      <c r="A41" s="11" t="s">
        <v>21</v>
      </c>
      <c r="B41" s="25">
        <v>12</v>
      </c>
      <c r="C41" s="25">
        <v>13</v>
      </c>
      <c r="D41" s="25">
        <v>12</v>
      </c>
      <c r="E41" s="25">
        <v>11</v>
      </c>
      <c r="F41" s="25">
        <v>9</v>
      </c>
      <c r="G41" s="25">
        <v>8</v>
      </c>
      <c r="H41" s="25">
        <v>9</v>
      </c>
      <c r="I41" s="25">
        <v>9</v>
      </c>
      <c r="J41" s="25">
        <v>16</v>
      </c>
      <c r="K41" s="25">
        <v>13</v>
      </c>
      <c r="L41" s="25">
        <v>16</v>
      </c>
      <c r="M41" s="25">
        <v>20</v>
      </c>
      <c r="N41" s="25">
        <f t="shared" si="3"/>
        <v>12.333333333333334</v>
      </c>
      <c r="O41" s="47">
        <f t="shared" si="4"/>
        <v>18.541666666666668</v>
      </c>
    </row>
    <row r="42" spans="1:15" ht="15" x14ac:dyDescent="0.25">
      <c r="A42" s="11" t="s">
        <v>22</v>
      </c>
      <c r="B42" s="25">
        <f>102+79+24+41+85+4</f>
        <v>335</v>
      </c>
      <c r="C42" s="25">
        <f>103+91+24+39+87+7</f>
        <v>351</v>
      </c>
      <c r="D42" s="25">
        <f>100+133+26+40+94+5</f>
        <v>398</v>
      </c>
      <c r="E42" s="25">
        <f>106+109+27+37+85+9</f>
        <v>373</v>
      </c>
      <c r="F42" s="25">
        <f>83+119+32+39+83+7</f>
        <v>363</v>
      </c>
      <c r="G42" s="25">
        <f>97+186+56+84+85+7</f>
        <v>515</v>
      </c>
      <c r="H42" s="25">
        <f>96+191+99+103+103+5</f>
        <v>597</v>
      </c>
      <c r="I42" s="25">
        <f>108+200+101+95+106+7</f>
        <v>617</v>
      </c>
      <c r="J42" s="25">
        <f>113+158+49+45+84+7</f>
        <v>456</v>
      </c>
      <c r="K42" s="25">
        <f>117+112+36+43+82+6</f>
        <v>396</v>
      </c>
      <c r="L42" s="25">
        <f>134+115+34+42+106+6</f>
        <v>437</v>
      </c>
      <c r="M42" s="25">
        <f>3+17+35+48+141+75+30+28+54+7</f>
        <v>438</v>
      </c>
      <c r="N42" s="25">
        <f t="shared" si="3"/>
        <v>439.66666666666669</v>
      </c>
      <c r="O42" s="47">
        <f t="shared" si="4"/>
        <v>672.58333333333337</v>
      </c>
    </row>
    <row r="43" spans="1:15" ht="15.75" thickBot="1" x14ac:dyDescent="0.3">
      <c r="A43" s="1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8">
        <f t="shared" si="4"/>
        <v>0</v>
      </c>
    </row>
    <row r="44" spans="1:15" ht="15" x14ac:dyDescent="0.25">
      <c r="A44" s="11"/>
      <c r="B44" s="25"/>
      <c r="C44" s="25"/>
      <c r="D44" s="25"/>
      <c r="E44" s="25"/>
      <c r="F44" s="25" t="s">
        <v>23</v>
      </c>
      <c r="G44" s="25"/>
      <c r="H44" s="25"/>
      <c r="I44" s="25"/>
      <c r="J44" s="25"/>
      <c r="K44" s="25"/>
      <c r="L44" s="25"/>
      <c r="M44" s="25"/>
      <c r="N44" s="25"/>
      <c r="O44" s="47" t="e">
        <f>(C44+D44+E44+F44+G44+H44+I44+J44+K44+L44+M44+N44)/8</f>
        <v>#VALUE!</v>
      </c>
    </row>
    <row r="45" spans="1:15" ht="15" x14ac:dyDescent="0.25">
      <c r="A45" s="11" t="s">
        <v>24</v>
      </c>
      <c r="B45" s="25">
        <f t="shared" ref="B45:M45" si="5">SUM(B32:B44)</f>
        <v>1587</v>
      </c>
      <c r="C45" s="25">
        <f t="shared" si="5"/>
        <v>1663</v>
      </c>
      <c r="D45" s="25">
        <f t="shared" si="5"/>
        <v>1704</v>
      </c>
      <c r="E45" s="25">
        <f t="shared" si="5"/>
        <v>1555</v>
      </c>
      <c r="F45" s="25">
        <f t="shared" si="5"/>
        <v>1469</v>
      </c>
      <c r="G45" s="25">
        <f t="shared" si="5"/>
        <v>1576</v>
      </c>
      <c r="H45" s="25">
        <f t="shared" si="5"/>
        <v>1633</v>
      </c>
      <c r="I45" s="25">
        <f t="shared" si="5"/>
        <v>1615</v>
      </c>
      <c r="J45" s="25">
        <f t="shared" si="5"/>
        <v>1468</v>
      </c>
      <c r="K45" s="25">
        <f t="shared" si="5"/>
        <v>1436</v>
      </c>
      <c r="L45" s="25">
        <f t="shared" si="5"/>
        <v>1823</v>
      </c>
      <c r="M45" s="25">
        <f t="shared" si="5"/>
        <v>1851</v>
      </c>
      <c r="N45" s="25">
        <f t="shared" si="3"/>
        <v>1615</v>
      </c>
      <c r="O45" s="47">
        <f t="shared" si="4"/>
        <v>2426</v>
      </c>
    </row>
    <row r="46" spans="1:15" ht="15" thickBot="1" x14ac:dyDescent="0.25">
      <c r="A46" s="2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42"/>
      <c r="O46" s="30"/>
    </row>
    <row r="47" spans="1:15" ht="15" x14ac:dyDescent="0.25">
      <c r="A47" s="16" t="s">
        <v>27</v>
      </c>
      <c r="B47" s="32">
        <f t="shared" ref="B47:N47" si="6">B45/B20</f>
        <v>0.47543439185140801</v>
      </c>
      <c r="C47" s="32">
        <f t="shared" si="6"/>
        <v>0.48314933178384661</v>
      </c>
      <c r="D47" s="32">
        <f t="shared" si="6"/>
        <v>0.4863013698630137</v>
      </c>
      <c r="E47" s="32">
        <f t="shared" si="6"/>
        <v>0.48746081504702193</v>
      </c>
      <c r="F47" s="32">
        <f t="shared" si="6"/>
        <v>0.48982994331443813</v>
      </c>
      <c r="G47" s="32">
        <f t="shared" si="6"/>
        <v>0.50415866922584773</v>
      </c>
      <c r="H47" s="32">
        <f t="shared" si="6"/>
        <v>0.51611883691529714</v>
      </c>
      <c r="I47" s="32">
        <f t="shared" si="6"/>
        <v>0.51762820512820518</v>
      </c>
      <c r="J47" s="32">
        <f t="shared" si="6"/>
        <v>0.49327956989247312</v>
      </c>
      <c r="K47" s="32">
        <f t="shared" si="6"/>
        <v>0.4813945692256118</v>
      </c>
      <c r="L47" s="32">
        <f t="shared" si="6"/>
        <v>0.49243652079956779</v>
      </c>
      <c r="M47" s="32">
        <f t="shared" si="6"/>
        <v>0.47608024691358025</v>
      </c>
      <c r="N47" s="32">
        <f t="shared" si="6"/>
        <v>0.49147900182592819</v>
      </c>
      <c r="O47" s="26"/>
    </row>
    <row r="48" spans="1:15" ht="13.5" thickBot="1" x14ac:dyDescent="0.25">
      <c r="A48" s="24" t="s">
        <v>28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3"/>
      <c r="B52" s="2"/>
      <c r="C52" s="2"/>
      <c r="D52" s="36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3"/>
      <c r="B53" s="2"/>
      <c r="C53" s="2"/>
      <c r="D53" s="2"/>
      <c r="E53" s="49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3"/>
      <c r="B54" s="2"/>
      <c r="C54" s="2"/>
      <c r="D54" s="36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45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43" t="s">
        <v>37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zoomScale="70" workbookViewId="0">
      <selection activeCell="U9" sqref="U9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274</v>
      </c>
      <c r="C7" s="27">
        <v>302</v>
      </c>
      <c r="D7" s="27">
        <v>324</v>
      </c>
      <c r="E7" s="27">
        <v>259</v>
      </c>
      <c r="F7" s="38">
        <v>215</v>
      </c>
      <c r="G7" s="27">
        <v>211</v>
      </c>
      <c r="H7" s="27">
        <v>179</v>
      </c>
      <c r="I7" s="27">
        <v>190</v>
      </c>
      <c r="J7" s="27">
        <v>246</v>
      </c>
      <c r="K7" s="27">
        <v>266</v>
      </c>
      <c r="L7" s="27">
        <v>273</v>
      </c>
      <c r="M7" s="27">
        <v>227</v>
      </c>
      <c r="N7" s="27">
        <f>(B7+C7+D7+E7+F7+G7+H7+I7+J7+K7+L7+M7)/12</f>
        <v>247.16666666666666</v>
      </c>
      <c r="O7" s="46">
        <f t="shared" ref="O7:O17" si="0">(C7+D7+E7+F7+G7+H7+I7+J7+K7+L7+M7+N7)/12</f>
        <v>244.93055555555554</v>
      </c>
    </row>
    <row r="8" spans="1:15" ht="15" x14ac:dyDescent="0.25">
      <c r="A8" s="11" t="s">
        <v>16</v>
      </c>
      <c r="B8" s="25">
        <v>9</v>
      </c>
      <c r="C8" s="25">
        <v>8</v>
      </c>
      <c r="D8" s="25">
        <v>12</v>
      </c>
      <c r="E8" s="25">
        <v>13</v>
      </c>
      <c r="F8" s="25">
        <v>12</v>
      </c>
      <c r="G8" s="25">
        <v>11</v>
      </c>
      <c r="H8" s="25">
        <v>13</v>
      </c>
      <c r="I8" s="25">
        <v>13</v>
      </c>
      <c r="J8" s="25">
        <v>12</v>
      </c>
      <c r="K8" s="25">
        <v>12</v>
      </c>
      <c r="L8" s="25">
        <v>16</v>
      </c>
      <c r="M8" s="25">
        <v>13</v>
      </c>
      <c r="N8" s="25">
        <f t="shared" ref="N8:N20" si="1">(B8+C8+D8+E8+F8+G8+H8+I8+J8+K8+L8+M8)/12</f>
        <v>12</v>
      </c>
      <c r="O8" s="47">
        <f t="shared" si="0"/>
        <v>12.25</v>
      </c>
    </row>
    <row r="9" spans="1:15" ht="15" x14ac:dyDescent="0.25">
      <c r="A9" s="11" t="s">
        <v>17</v>
      </c>
      <c r="B9" s="25">
        <v>1</v>
      </c>
      <c r="C9" s="25">
        <v>0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f t="shared" si="1"/>
        <v>0.16666666666666666</v>
      </c>
      <c r="O9" s="47">
        <f t="shared" si="0"/>
        <v>9.7222222222222224E-2</v>
      </c>
    </row>
    <row r="10" spans="1:15" ht="15" x14ac:dyDescent="0.25">
      <c r="A10" s="11" t="s">
        <v>18</v>
      </c>
      <c r="B10" s="25">
        <v>75</v>
      </c>
      <c r="C10" s="25">
        <v>82</v>
      </c>
      <c r="D10" s="25">
        <v>93</v>
      </c>
      <c r="E10" s="25">
        <v>99</v>
      </c>
      <c r="F10" s="25">
        <v>110</v>
      </c>
      <c r="G10" s="25">
        <v>105</v>
      </c>
      <c r="H10" s="25">
        <v>101</v>
      </c>
      <c r="I10" s="25">
        <v>100</v>
      </c>
      <c r="J10" s="25">
        <v>120</v>
      </c>
      <c r="K10" s="25">
        <v>124</v>
      </c>
      <c r="L10" s="25">
        <v>129</v>
      </c>
      <c r="M10" s="25">
        <v>134</v>
      </c>
      <c r="N10" s="25">
        <f t="shared" si="1"/>
        <v>106</v>
      </c>
      <c r="O10" s="47">
        <f t="shared" si="0"/>
        <v>108.58333333333333</v>
      </c>
    </row>
    <row r="11" spans="1:15" ht="15" x14ac:dyDescent="0.25">
      <c r="A11" s="11" t="s">
        <v>19</v>
      </c>
      <c r="B11" s="25">
        <v>2</v>
      </c>
      <c r="C11" s="25">
        <v>3</v>
      </c>
      <c r="D11" s="25">
        <v>5</v>
      </c>
      <c r="E11" s="25">
        <v>5</v>
      </c>
      <c r="F11" s="25">
        <v>5</v>
      </c>
      <c r="G11" s="25">
        <v>4</v>
      </c>
      <c r="H11" s="25">
        <v>4</v>
      </c>
      <c r="I11" s="25">
        <v>1</v>
      </c>
      <c r="J11" s="25">
        <v>1</v>
      </c>
      <c r="K11" s="25">
        <v>2</v>
      </c>
      <c r="L11" s="25">
        <v>4</v>
      </c>
      <c r="M11" s="25">
        <v>6</v>
      </c>
      <c r="N11" s="25">
        <f t="shared" si="1"/>
        <v>3.5</v>
      </c>
      <c r="O11" s="47">
        <f t="shared" si="0"/>
        <v>3.625</v>
      </c>
    </row>
    <row r="12" spans="1:15" ht="15" x14ac:dyDescent="0.25">
      <c r="A12" s="41" t="s">
        <v>35</v>
      </c>
      <c r="B12" s="25">
        <v>336</v>
      </c>
      <c r="C12" s="25">
        <v>401</v>
      </c>
      <c r="D12" s="25">
        <v>456</v>
      </c>
      <c r="E12" s="25">
        <v>499</v>
      </c>
      <c r="F12" s="25">
        <v>500</v>
      </c>
      <c r="G12" s="25">
        <v>480</v>
      </c>
      <c r="H12" s="25">
        <v>465</v>
      </c>
      <c r="I12" s="25">
        <v>465</v>
      </c>
      <c r="J12" s="25">
        <v>547</v>
      </c>
      <c r="K12" s="25">
        <v>558</v>
      </c>
      <c r="L12" s="25">
        <v>620</v>
      </c>
      <c r="M12" s="25">
        <v>594</v>
      </c>
      <c r="N12" s="25">
        <f t="shared" si="1"/>
        <v>493.41666666666669</v>
      </c>
      <c r="O12" s="47">
        <f t="shared" si="0"/>
        <v>506.53472222222223</v>
      </c>
    </row>
    <row r="13" spans="1:15" ht="15" x14ac:dyDescent="0.25">
      <c r="A13" s="11" t="s">
        <v>30</v>
      </c>
      <c r="B13" s="25">
        <v>238</v>
      </c>
      <c r="C13" s="25">
        <v>257</v>
      </c>
      <c r="D13" s="25">
        <v>275</v>
      </c>
      <c r="E13" s="25">
        <v>282</v>
      </c>
      <c r="F13" s="25">
        <v>267</v>
      </c>
      <c r="G13" s="25">
        <v>292</v>
      </c>
      <c r="H13" s="25">
        <v>289</v>
      </c>
      <c r="I13" s="25">
        <v>280</v>
      </c>
      <c r="J13" s="25">
        <v>311</v>
      </c>
      <c r="K13" s="25">
        <v>309</v>
      </c>
      <c r="L13" s="25">
        <v>360</v>
      </c>
      <c r="M13" s="25">
        <v>380</v>
      </c>
      <c r="N13" s="25">
        <f t="shared" si="1"/>
        <v>295</v>
      </c>
      <c r="O13" s="47">
        <f t="shared" si="0"/>
        <v>299.75</v>
      </c>
    </row>
    <row r="14" spans="1:15" ht="15" x14ac:dyDescent="0.25">
      <c r="A14" s="11" t="s">
        <v>29</v>
      </c>
      <c r="B14" s="25">
        <v>526</v>
      </c>
      <c r="C14" s="25">
        <v>564</v>
      </c>
      <c r="D14" s="25">
        <v>575</v>
      </c>
      <c r="E14" s="25">
        <v>487</v>
      </c>
      <c r="F14" s="25">
        <v>419</v>
      </c>
      <c r="G14" s="25">
        <v>376</v>
      </c>
      <c r="H14" s="25">
        <v>342</v>
      </c>
      <c r="I14" s="25">
        <v>350</v>
      </c>
      <c r="J14" s="25">
        <v>377</v>
      </c>
      <c r="K14" s="25">
        <v>403</v>
      </c>
      <c r="L14" s="25">
        <v>690</v>
      </c>
      <c r="M14" s="25">
        <v>754</v>
      </c>
      <c r="N14" s="25">
        <f t="shared" si="1"/>
        <v>488.58333333333331</v>
      </c>
      <c r="O14" s="47">
        <f t="shared" si="0"/>
        <v>485.46527777777777</v>
      </c>
    </row>
    <row r="15" spans="1:15" ht="15" x14ac:dyDescent="0.25">
      <c r="A15" s="11" t="s">
        <v>20</v>
      </c>
      <c r="B15" s="25">
        <v>71</v>
      </c>
      <c r="C15" s="25">
        <v>82</v>
      </c>
      <c r="D15" s="25">
        <v>85</v>
      </c>
      <c r="E15" s="25">
        <v>69</v>
      </c>
      <c r="F15" s="25">
        <v>61</v>
      </c>
      <c r="G15" s="25">
        <v>56</v>
      </c>
      <c r="H15" s="25">
        <v>50</v>
      </c>
      <c r="I15" s="25">
        <v>53</v>
      </c>
      <c r="J15" s="25">
        <v>57</v>
      </c>
      <c r="K15" s="25">
        <v>64</v>
      </c>
      <c r="L15" s="25">
        <v>107</v>
      </c>
      <c r="M15" s="25">
        <v>121</v>
      </c>
      <c r="N15" s="25">
        <f t="shared" si="1"/>
        <v>73</v>
      </c>
      <c r="O15" s="47">
        <f t="shared" si="0"/>
        <v>73.166666666666671</v>
      </c>
    </row>
    <row r="16" spans="1:15" ht="15" x14ac:dyDescent="0.25">
      <c r="A16" s="11" t="s">
        <v>21</v>
      </c>
      <c r="B16" s="25">
        <v>20</v>
      </c>
      <c r="C16" s="25">
        <v>19</v>
      </c>
      <c r="D16" s="25">
        <v>21</v>
      </c>
      <c r="E16" s="25">
        <v>21</v>
      </c>
      <c r="F16" s="25">
        <v>20</v>
      </c>
      <c r="G16" s="25">
        <v>15</v>
      </c>
      <c r="H16" s="25">
        <v>16</v>
      </c>
      <c r="I16" s="25">
        <v>13</v>
      </c>
      <c r="J16" s="25">
        <v>19</v>
      </c>
      <c r="K16" s="25">
        <v>22</v>
      </c>
      <c r="L16" s="25">
        <v>19</v>
      </c>
      <c r="M16" s="25">
        <v>17</v>
      </c>
      <c r="N16" s="25">
        <f t="shared" si="1"/>
        <v>18.5</v>
      </c>
      <c r="O16" s="47">
        <f t="shared" si="0"/>
        <v>18.375</v>
      </c>
    </row>
    <row r="17" spans="1:15" ht="15" x14ac:dyDescent="0.25">
      <c r="A17" s="11" t="s">
        <v>22</v>
      </c>
      <c r="B17" s="25">
        <v>544</v>
      </c>
      <c r="C17" s="25">
        <v>525</v>
      </c>
      <c r="D17" s="25">
        <f>179+242+15+30+86+2</f>
        <v>554</v>
      </c>
      <c r="E17" s="25">
        <f>173+260+15+28+83+4</f>
        <v>563</v>
      </c>
      <c r="F17" s="25">
        <f>157+208+17+29+79+3</f>
        <v>493</v>
      </c>
      <c r="G17" s="25">
        <f>144+270+51+71+79+3</f>
        <v>618</v>
      </c>
      <c r="H17" s="25">
        <f>144+278+99+85+85+2</f>
        <v>693</v>
      </c>
      <c r="I17" s="25">
        <f>140+296+97+86+80+3</f>
        <v>702</v>
      </c>
      <c r="J17" s="25">
        <f>135+264+27+42+67+2</f>
        <v>537</v>
      </c>
      <c r="K17" s="25">
        <f>136+207+24+38+74+2</f>
        <v>481</v>
      </c>
      <c r="L17" s="25">
        <f>184+307+21+40+96</f>
        <v>648</v>
      </c>
      <c r="M17" s="25">
        <f>180+446+18+40+97+1</f>
        <v>782</v>
      </c>
      <c r="N17" s="25">
        <f t="shared" si="1"/>
        <v>595</v>
      </c>
      <c r="O17" s="47">
        <f t="shared" si="0"/>
        <v>599.25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>(C18+D18+E18+F18+G18+H18+I18+J18+K18+L18+M18+N18)/12</f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>(C19+D19+E19+F19+G19+H19+I19+J19+K19+L19+M19+N19)/12</f>
        <v>#VALUE!</v>
      </c>
    </row>
    <row r="20" spans="1:15" ht="15" x14ac:dyDescent="0.25">
      <c r="A20" s="11" t="s">
        <v>24</v>
      </c>
      <c r="B20" s="25">
        <f t="shared" ref="B20:M20" si="2">SUM(B7:B19)</f>
        <v>2096</v>
      </c>
      <c r="C20" s="25">
        <f t="shared" si="2"/>
        <v>2243</v>
      </c>
      <c r="D20" s="25">
        <f t="shared" si="2"/>
        <v>2400</v>
      </c>
      <c r="E20" s="25">
        <f t="shared" si="2"/>
        <v>2297</v>
      </c>
      <c r="F20" s="25">
        <f t="shared" si="2"/>
        <v>2103</v>
      </c>
      <c r="G20" s="25">
        <f t="shared" si="2"/>
        <v>2168</v>
      </c>
      <c r="H20" s="25">
        <f t="shared" si="2"/>
        <v>2152</v>
      </c>
      <c r="I20" s="25">
        <f t="shared" si="2"/>
        <v>2167</v>
      </c>
      <c r="J20" s="25">
        <f t="shared" si="2"/>
        <v>2227</v>
      </c>
      <c r="K20" s="25">
        <f t="shared" si="2"/>
        <v>2241</v>
      </c>
      <c r="L20" s="25">
        <f t="shared" si="2"/>
        <v>2866</v>
      </c>
      <c r="M20" s="25">
        <f t="shared" si="2"/>
        <v>3028</v>
      </c>
      <c r="N20" s="25">
        <f t="shared" si="1"/>
        <v>2332.3333333333335</v>
      </c>
      <c r="O20" s="47">
        <f>(C20+D20+E20+F20+G20+H20+I20+J20+K20+L20+M20+N20)/12</f>
        <v>2352.0277777777778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2" spans="1:15" ht="15" x14ac:dyDescent="0.25">
      <c r="A22" s="16" t="s">
        <v>25</v>
      </c>
      <c r="B22" s="31">
        <f>B20/$E$55</f>
        <v>5.1611632316367485E-2</v>
      </c>
      <c r="C22" s="31">
        <f t="shared" ref="C22:M22" si="3">C20/$E$55</f>
        <v>5.5231341262219596E-2</v>
      </c>
      <c r="D22" s="31">
        <f t="shared" si="3"/>
        <v>5.9097288911871167E-2</v>
      </c>
      <c r="E22" s="31">
        <f t="shared" si="3"/>
        <v>5.6561030262736699E-2</v>
      </c>
      <c r="F22" s="31">
        <f>F20/$E$55</f>
        <v>5.1783999409027108E-2</v>
      </c>
      <c r="G22" s="31">
        <f t="shared" si="3"/>
        <v>5.3384550983723619E-2</v>
      </c>
      <c r="H22" s="31">
        <f t="shared" si="3"/>
        <v>5.2990569057644481E-2</v>
      </c>
      <c r="I22" s="31">
        <f t="shared" si="3"/>
        <v>5.3359927113343676E-2</v>
      </c>
      <c r="J22" s="31">
        <f t="shared" si="3"/>
        <v>5.4837359336140458E-2</v>
      </c>
      <c r="K22" s="31">
        <f t="shared" si="3"/>
        <v>5.5182093521459703E-2</v>
      </c>
      <c r="L22" s="31">
        <f t="shared" si="3"/>
        <v>7.0572012508926155E-2</v>
      </c>
      <c r="M22" s="31">
        <f t="shared" si="3"/>
        <v>7.4561079510477454E-2</v>
      </c>
      <c r="N22" s="31">
        <f>N20/$E$55</f>
        <v>5.743107368282814E-2</v>
      </c>
      <c r="O22" s="26"/>
    </row>
    <row r="23" spans="1:15" ht="13.5" thickBot="1" x14ac:dyDescent="0.25">
      <c r="A23" s="17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">
      <c r="A28" s="3" t="s">
        <v>47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ht="13.5" thickBot="1" x14ac:dyDescent="0.25"/>
    <row r="31" spans="1:15" x14ac:dyDescent="0.2">
      <c r="A31" s="6" t="s">
        <v>0</v>
      </c>
      <c r="B31" s="8" t="s">
        <v>1</v>
      </c>
      <c r="C31" s="9" t="s">
        <v>2</v>
      </c>
      <c r="D31" s="8" t="s">
        <v>3</v>
      </c>
      <c r="E31" s="9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  <c r="K31" s="9" t="s">
        <v>10</v>
      </c>
      <c r="L31" s="8" t="s">
        <v>11</v>
      </c>
      <c r="M31" s="8" t="s">
        <v>12</v>
      </c>
      <c r="N31" s="8" t="s">
        <v>13</v>
      </c>
      <c r="O31" s="10"/>
    </row>
    <row r="32" spans="1:15" x14ac:dyDescent="0.2">
      <c r="A32" s="11" t="s">
        <v>14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3" t="s">
        <v>31</v>
      </c>
      <c r="O32" s="15"/>
    </row>
    <row r="33" spans="1:15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4" t="s">
        <v>40</v>
      </c>
      <c r="O33" s="15"/>
    </row>
    <row r="34" spans="1:15" ht="15" x14ac:dyDescent="0.25">
      <c r="A34" s="37" t="s">
        <v>15</v>
      </c>
      <c r="B34" s="27">
        <v>135</v>
      </c>
      <c r="C34" s="27">
        <v>159</v>
      </c>
      <c r="D34" s="27">
        <v>170</v>
      </c>
      <c r="E34" s="27">
        <v>131</v>
      </c>
      <c r="F34" s="27">
        <v>111</v>
      </c>
      <c r="G34" s="27">
        <v>115</v>
      </c>
      <c r="H34" s="27">
        <v>93</v>
      </c>
      <c r="I34" s="27">
        <v>104</v>
      </c>
      <c r="J34" s="27">
        <v>123</v>
      </c>
      <c r="K34" s="27">
        <v>115</v>
      </c>
      <c r="L34" s="27">
        <v>130</v>
      </c>
      <c r="M34" s="27">
        <v>115</v>
      </c>
      <c r="N34" s="27">
        <f>(B34+C34+D34+E34+F34+G34+H34+I34+J34+K34+L34+M34)/12</f>
        <v>125.08333333333333</v>
      </c>
      <c r="O34" s="46">
        <f t="shared" ref="O34:O47" si="4">(C34+D34+E34+F34+G34+H34+I34+J34+K34+L34+M34+N34)/8</f>
        <v>186.38541666666666</v>
      </c>
    </row>
    <row r="35" spans="1:15" ht="15" x14ac:dyDescent="0.25">
      <c r="A35" s="11" t="s">
        <v>16</v>
      </c>
      <c r="B35" s="25">
        <v>5</v>
      </c>
      <c r="C35" s="25">
        <v>5</v>
      </c>
      <c r="D35" s="25">
        <v>8</v>
      </c>
      <c r="E35" s="25">
        <v>8</v>
      </c>
      <c r="F35" s="25">
        <v>7</v>
      </c>
      <c r="G35" s="25">
        <v>5</v>
      </c>
      <c r="H35" s="25">
        <v>6</v>
      </c>
      <c r="I35" s="25">
        <v>6</v>
      </c>
      <c r="J35" s="25">
        <v>5</v>
      </c>
      <c r="K35" s="25">
        <v>6</v>
      </c>
      <c r="L35" s="25">
        <v>9</v>
      </c>
      <c r="M35" s="25">
        <v>7</v>
      </c>
      <c r="N35" s="25">
        <f t="shared" ref="N35:N47" si="5">(B35+C35+D35+E35+F35+G35+H35+I35+J35+K35+L35+M35)/12</f>
        <v>6.416666666666667</v>
      </c>
      <c r="O35" s="47">
        <f t="shared" si="4"/>
        <v>9.8020833333333339</v>
      </c>
    </row>
    <row r="36" spans="1:15" ht="15" x14ac:dyDescent="0.25">
      <c r="A36" s="11" t="s">
        <v>17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f t="shared" si="5"/>
        <v>0</v>
      </c>
      <c r="O36" s="47">
        <f t="shared" si="4"/>
        <v>0</v>
      </c>
    </row>
    <row r="37" spans="1:15" ht="15" x14ac:dyDescent="0.25">
      <c r="A37" s="11" t="s">
        <v>18</v>
      </c>
      <c r="B37" s="25">
        <v>27</v>
      </c>
      <c r="C37" s="25">
        <v>26</v>
      </c>
      <c r="D37" s="25">
        <v>31</v>
      </c>
      <c r="E37" s="25">
        <v>39</v>
      </c>
      <c r="F37" s="25">
        <v>37</v>
      </c>
      <c r="G37" s="25">
        <v>38</v>
      </c>
      <c r="H37" s="25">
        <v>41</v>
      </c>
      <c r="I37" s="25">
        <v>42</v>
      </c>
      <c r="J37" s="25">
        <v>51</v>
      </c>
      <c r="K37" s="25">
        <v>56</v>
      </c>
      <c r="L37" s="25">
        <v>59</v>
      </c>
      <c r="M37" s="25">
        <v>63</v>
      </c>
      <c r="N37" s="25">
        <f t="shared" si="5"/>
        <v>42.5</v>
      </c>
      <c r="O37" s="47">
        <f t="shared" si="4"/>
        <v>65.6875</v>
      </c>
    </row>
    <row r="38" spans="1:15" ht="15" x14ac:dyDescent="0.25">
      <c r="A38" s="11" t="s">
        <v>19</v>
      </c>
      <c r="B38" s="25">
        <v>0</v>
      </c>
      <c r="C38" s="25">
        <v>0</v>
      </c>
      <c r="D38" s="25">
        <v>1</v>
      </c>
      <c r="E38" s="25">
        <v>1</v>
      </c>
      <c r="F38" s="25">
        <v>1</v>
      </c>
      <c r="G38" s="25">
        <v>1</v>
      </c>
      <c r="H38" s="25">
        <v>1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f t="shared" si="5"/>
        <v>0.41666666666666669</v>
      </c>
      <c r="O38" s="47">
        <f t="shared" si="4"/>
        <v>0.67708333333333337</v>
      </c>
    </row>
    <row r="39" spans="1:15" ht="15" x14ac:dyDescent="0.25">
      <c r="A39" s="41" t="s">
        <v>35</v>
      </c>
      <c r="B39" s="25">
        <v>34</v>
      </c>
      <c r="C39" s="25">
        <v>49</v>
      </c>
      <c r="D39" s="25">
        <v>61</v>
      </c>
      <c r="E39" s="25">
        <v>77</v>
      </c>
      <c r="F39" s="25">
        <v>85</v>
      </c>
      <c r="G39" s="25">
        <v>76</v>
      </c>
      <c r="H39" s="25">
        <v>80</v>
      </c>
      <c r="I39" s="25">
        <v>82</v>
      </c>
      <c r="J39" s="25">
        <v>93</v>
      </c>
      <c r="K39" s="25">
        <v>93</v>
      </c>
      <c r="L39" s="25">
        <v>94</v>
      </c>
      <c r="M39" s="25">
        <v>103</v>
      </c>
      <c r="N39" s="25">
        <f t="shared" si="5"/>
        <v>77.25</v>
      </c>
      <c r="O39" s="47">
        <f t="shared" si="4"/>
        <v>121.28125</v>
      </c>
    </row>
    <row r="40" spans="1:15" ht="15" x14ac:dyDescent="0.25">
      <c r="A40" s="11" t="s">
        <v>30</v>
      </c>
      <c r="B40" s="25">
        <v>180</v>
      </c>
      <c r="C40" s="25">
        <v>196</v>
      </c>
      <c r="D40" s="25">
        <v>205</v>
      </c>
      <c r="E40" s="25">
        <v>205</v>
      </c>
      <c r="F40" s="25">
        <v>193</v>
      </c>
      <c r="G40" s="25">
        <v>212</v>
      </c>
      <c r="H40" s="25">
        <v>208</v>
      </c>
      <c r="I40" s="25">
        <v>205</v>
      </c>
      <c r="J40" s="25">
        <v>224</v>
      </c>
      <c r="K40" s="25">
        <v>218</v>
      </c>
      <c r="L40" s="25">
        <v>260</v>
      </c>
      <c r="M40" s="25">
        <v>277</v>
      </c>
      <c r="N40" s="25">
        <f t="shared" si="5"/>
        <v>215.25</v>
      </c>
      <c r="O40" s="47">
        <f t="shared" si="4"/>
        <v>327.28125</v>
      </c>
    </row>
    <row r="41" spans="1:15" ht="15" x14ac:dyDescent="0.25">
      <c r="A41" s="11" t="s">
        <v>29</v>
      </c>
      <c r="B41" s="25">
        <v>336</v>
      </c>
      <c r="C41" s="25">
        <v>375</v>
      </c>
      <c r="D41" s="25">
        <v>371</v>
      </c>
      <c r="E41" s="25">
        <v>320</v>
      </c>
      <c r="F41" s="25">
        <v>269</v>
      </c>
      <c r="G41" s="25">
        <v>244</v>
      </c>
      <c r="H41" s="25">
        <v>223</v>
      </c>
      <c r="I41" s="25">
        <v>226</v>
      </c>
      <c r="J41" s="25">
        <v>233</v>
      </c>
      <c r="K41" s="25">
        <v>254</v>
      </c>
      <c r="L41" s="25">
        <v>457</v>
      </c>
      <c r="M41" s="25">
        <v>509</v>
      </c>
      <c r="N41" s="25">
        <f t="shared" si="5"/>
        <v>318.08333333333331</v>
      </c>
      <c r="O41" s="47">
        <f t="shared" si="4"/>
        <v>474.88541666666669</v>
      </c>
    </row>
    <row r="42" spans="1:15" ht="15" x14ac:dyDescent="0.25">
      <c r="A42" s="11" t="s">
        <v>20</v>
      </c>
      <c r="B42" s="25">
        <v>25</v>
      </c>
      <c r="C42" s="25">
        <v>35</v>
      </c>
      <c r="D42" s="25">
        <v>37</v>
      </c>
      <c r="E42" s="25">
        <v>29</v>
      </c>
      <c r="F42" s="25">
        <v>28</v>
      </c>
      <c r="G42" s="25">
        <v>25</v>
      </c>
      <c r="H42" s="25">
        <v>26</v>
      </c>
      <c r="I42" s="25">
        <v>25</v>
      </c>
      <c r="J42" s="25">
        <v>21</v>
      </c>
      <c r="K42" s="25">
        <v>19</v>
      </c>
      <c r="L42" s="25">
        <v>31</v>
      </c>
      <c r="M42" s="25">
        <v>41</v>
      </c>
      <c r="N42" s="25">
        <f t="shared" si="5"/>
        <v>28.5</v>
      </c>
      <c r="O42" s="47">
        <f t="shared" si="4"/>
        <v>43.1875</v>
      </c>
    </row>
    <row r="43" spans="1:15" ht="15" x14ac:dyDescent="0.25">
      <c r="A43" s="11" t="s">
        <v>21</v>
      </c>
      <c r="B43" s="25">
        <v>11</v>
      </c>
      <c r="C43" s="25">
        <v>11</v>
      </c>
      <c r="D43" s="25">
        <v>11</v>
      </c>
      <c r="E43" s="25">
        <v>13</v>
      </c>
      <c r="F43" s="25">
        <v>12</v>
      </c>
      <c r="G43" s="25">
        <v>9</v>
      </c>
      <c r="H43" s="25">
        <v>9</v>
      </c>
      <c r="I43" s="25">
        <v>7</v>
      </c>
      <c r="J43" s="25">
        <v>11</v>
      </c>
      <c r="K43" s="25">
        <v>14</v>
      </c>
      <c r="L43" s="25">
        <v>11</v>
      </c>
      <c r="M43" s="25">
        <v>10</v>
      </c>
      <c r="N43" s="25">
        <f t="shared" si="5"/>
        <v>10.75</v>
      </c>
      <c r="O43" s="47">
        <f t="shared" si="4"/>
        <v>16.09375</v>
      </c>
    </row>
    <row r="44" spans="1:15" ht="15" x14ac:dyDescent="0.25">
      <c r="A44" s="11" t="s">
        <v>22</v>
      </c>
      <c r="B44" s="25">
        <v>212</v>
      </c>
      <c r="C44" s="25">
        <f>90+57+11+22+56+2</f>
        <v>238</v>
      </c>
      <c r="D44" s="25">
        <f>104+44+14+25+61+2</f>
        <v>250</v>
      </c>
      <c r="E44" s="25">
        <f>105+69+13+24+56+4</f>
        <v>271</v>
      </c>
      <c r="F44" s="25">
        <f>91+54+15+25+54+3</f>
        <v>242</v>
      </c>
      <c r="G44" s="25">
        <f>85+124+41+67+55+3</f>
        <v>375</v>
      </c>
      <c r="H44" s="25">
        <f>79+142+80+82+60+2</f>
        <v>445</v>
      </c>
      <c r="I44" s="25">
        <v>449</v>
      </c>
      <c r="J44" s="25">
        <f>79+111+25+38+53+2</f>
        <v>308</v>
      </c>
      <c r="K44" s="25">
        <f>75+75+22+34+61+2</f>
        <v>269</v>
      </c>
      <c r="L44" s="25">
        <f>95+72+19+34+73</f>
        <v>293</v>
      </c>
      <c r="M44" s="25">
        <f>90+94+16+33+76+1</f>
        <v>310</v>
      </c>
      <c r="N44" s="25">
        <f t="shared" si="5"/>
        <v>305.16666666666669</v>
      </c>
      <c r="O44" s="47">
        <f t="shared" si="4"/>
        <v>469.39583333333331</v>
      </c>
    </row>
    <row r="45" spans="1:15" ht="15.75" thickBot="1" x14ac:dyDescent="0.3">
      <c r="A45" s="1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8">
        <f t="shared" si="4"/>
        <v>0</v>
      </c>
    </row>
    <row r="46" spans="1:15" ht="15" x14ac:dyDescent="0.25">
      <c r="A46" s="11"/>
      <c r="B46" s="25"/>
      <c r="C46" s="25"/>
      <c r="D46" s="25"/>
      <c r="E46" s="25"/>
      <c r="F46" s="25" t="s">
        <v>23</v>
      </c>
      <c r="G46" s="25"/>
      <c r="H46" s="25"/>
      <c r="I46" s="25"/>
      <c r="J46" s="25"/>
      <c r="K46" s="25"/>
      <c r="L46" s="25"/>
      <c r="M46" s="25"/>
      <c r="N46" s="25"/>
      <c r="O46" s="47" t="e">
        <f t="shared" si="4"/>
        <v>#VALUE!</v>
      </c>
    </row>
    <row r="47" spans="1:15" ht="15" x14ac:dyDescent="0.25">
      <c r="A47" s="11" t="s">
        <v>24</v>
      </c>
      <c r="B47" s="25">
        <f t="shared" ref="B47:M47" si="6">SUM(B34:B46)</f>
        <v>965</v>
      </c>
      <c r="C47" s="25">
        <f t="shared" si="6"/>
        <v>1094</v>
      </c>
      <c r="D47" s="25">
        <f t="shared" si="6"/>
        <v>1145</v>
      </c>
      <c r="E47" s="25">
        <f t="shared" si="6"/>
        <v>1094</v>
      </c>
      <c r="F47" s="25">
        <f t="shared" si="6"/>
        <v>985</v>
      </c>
      <c r="G47" s="25">
        <f t="shared" si="6"/>
        <v>1100</v>
      </c>
      <c r="H47" s="25">
        <f t="shared" si="6"/>
        <v>1132</v>
      </c>
      <c r="I47" s="25">
        <f t="shared" si="6"/>
        <v>1146</v>
      </c>
      <c r="J47" s="25">
        <f t="shared" si="6"/>
        <v>1069</v>
      </c>
      <c r="K47" s="25">
        <f t="shared" si="6"/>
        <v>1044</v>
      </c>
      <c r="L47" s="25">
        <f t="shared" si="6"/>
        <v>1344</v>
      </c>
      <c r="M47" s="25">
        <f t="shared" si="6"/>
        <v>1435</v>
      </c>
      <c r="N47" s="25">
        <f t="shared" si="5"/>
        <v>1129.4166666666667</v>
      </c>
      <c r="O47" s="47">
        <f t="shared" si="4"/>
        <v>1714.6770833333333</v>
      </c>
    </row>
    <row r="48" spans="1:15" ht="15" thickBot="1" x14ac:dyDescent="0.25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42"/>
      <c r="O48" s="30"/>
    </row>
    <row r="49" spans="1:15" ht="15" x14ac:dyDescent="0.25">
      <c r="A49" s="16" t="s">
        <v>27</v>
      </c>
      <c r="B49" s="32">
        <f t="shared" ref="B49:N49" si="7">B47/B20</f>
        <v>0.46040076335877861</v>
      </c>
      <c r="C49" s="32">
        <f t="shared" si="7"/>
        <v>0.4877396344181899</v>
      </c>
      <c r="D49" s="32">
        <f t="shared" si="7"/>
        <v>0.47708333333333336</v>
      </c>
      <c r="E49" s="32">
        <f t="shared" si="7"/>
        <v>0.47627340008707009</v>
      </c>
      <c r="F49" s="32">
        <f t="shared" si="7"/>
        <v>0.46837850689491201</v>
      </c>
      <c r="G49" s="32">
        <f t="shared" si="7"/>
        <v>0.50738007380073802</v>
      </c>
      <c r="H49" s="32">
        <f t="shared" si="7"/>
        <v>0.52602230483271373</v>
      </c>
      <c r="I49" s="32">
        <f t="shared" si="7"/>
        <v>0.5288417166589755</v>
      </c>
      <c r="J49" s="32">
        <f t="shared" si="7"/>
        <v>0.48001796138302649</v>
      </c>
      <c r="K49" s="32">
        <f t="shared" si="7"/>
        <v>0.46586345381526106</v>
      </c>
      <c r="L49" s="32">
        <f t="shared" si="7"/>
        <v>0.46894626657362176</v>
      </c>
      <c r="M49" s="32">
        <f t="shared" si="7"/>
        <v>0.4739101717305152</v>
      </c>
      <c r="N49" s="32">
        <f t="shared" si="7"/>
        <v>0.48424324710590255</v>
      </c>
      <c r="O49" s="26"/>
    </row>
    <row r="50" spans="1:15" ht="13.5" thickBot="1" x14ac:dyDescent="0.25">
      <c r="A50" s="24" t="s">
        <v>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5" x14ac:dyDescent="0.2">
      <c r="A54" s="3" t="s">
        <v>43</v>
      </c>
      <c r="B54" s="2"/>
      <c r="C54" s="2"/>
      <c r="D54" s="36"/>
      <c r="E54" s="2" t="s">
        <v>32</v>
      </c>
      <c r="F54" s="2"/>
      <c r="G54" s="2"/>
      <c r="H54" s="2"/>
      <c r="I54" s="2"/>
      <c r="J54" s="2"/>
      <c r="K54" s="2"/>
      <c r="L54" s="2"/>
      <c r="M54" s="2"/>
      <c r="N54" s="2"/>
    </row>
    <row r="55" spans="1:15" x14ac:dyDescent="0.2">
      <c r="A55" s="3"/>
      <c r="B55" s="2"/>
      <c r="C55" s="2">
        <v>2008</v>
      </c>
      <c r="D55" s="2"/>
      <c r="E55" s="49">
        <v>40611</v>
      </c>
      <c r="F55" s="2"/>
      <c r="G55" s="2"/>
      <c r="H55" s="2"/>
      <c r="I55" s="2"/>
      <c r="J55" s="2"/>
      <c r="K55" s="2"/>
      <c r="L55" s="2"/>
      <c r="M55" s="2"/>
      <c r="N55" s="2"/>
    </row>
    <row r="56" spans="1:15" x14ac:dyDescent="0.2">
      <c r="A56" s="3"/>
      <c r="B56" s="2"/>
      <c r="C56" s="2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5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topLeftCell="A2" zoomScale="70" workbookViewId="0">
      <selection activeCell="M7" sqref="M7:M17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140</v>
      </c>
      <c r="C7" s="27">
        <v>132</v>
      </c>
      <c r="D7" s="27">
        <v>100</v>
      </c>
      <c r="E7" s="27">
        <v>71</v>
      </c>
      <c r="F7" s="38">
        <v>78</v>
      </c>
      <c r="G7" s="27">
        <v>79</v>
      </c>
      <c r="H7" s="27">
        <v>98</v>
      </c>
      <c r="I7" s="27">
        <v>85</v>
      </c>
      <c r="J7" s="27">
        <v>122</v>
      </c>
      <c r="K7" s="27">
        <v>150</v>
      </c>
      <c r="L7" s="27">
        <v>192</v>
      </c>
      <c r="M7" s="27">
        <v>173</v>
      </c>
      <c r="N7" s="27">
        <f>(B7+C7+D7+E7+F7+G7+H7+I7+J7+K7+L7+M7)/12</f>
        <v>118.33333333333333</v>
      </c>
      <c r="O7" s="46">
        <f t="shared" ref="O7:O17" si="0">(C7+D7+E7+F7+G7+H7+I7+J7+K7+L7+M7+N7)/12</f>
        <v>116.52777777777777</v>
      </c>
    </row>
    <row r="8" spans="1:15" ht="15" x14ac:dyDescent="0.25">
      <c r="A8" s="11" t="s">
        <v>16</v>
      </c>
      <c r="B8" s="25">
        <v>7</v>
      </c>
      <c r="C8" s="25">
        <v>7</v>
      </c>
      <c r="D8" s="25">
        <v>6</v>
      </c>
      <c r="E8" s="25">
        <v>3</v>
      </c>
      <c r="F8" s="25">
        <v>3</v>
      </c>
      <c r="G8" s="25">
        <v>3</v>
      </c>
      <c r="H8" s="25">
        <v>3</v>
      </c>
      <c r="I8" s="25">
        <v>2</v>
      </c>
      <c r="J8" s="25">
        <v>6</v>
      </c>
      <c r="K8" s="25">
        <v>6</v>
      </c>
      <c r="L8" s="25">
        <v>5</v>
      </c>
      <c r="M8" s="25">
        <v>6</v>
      </c>
      <c r="N8" s="25">
        <f t="shared" ref="N8:N20" si="1">(B8+C8+D8+E8+F8+G8+H8+I8+J8+K8+L8+M8)/12</f>
        <v>4.75</v>
      </c>
      <c r="O8" s="47">
        <f t="shared" si="0"/>
        <v>4.5625</v>
      </c>
    </row>
    <row r="9" spans="1:15" ht="15" x14ac:dyDescent="0.25">
      <c r="A9" s="11" t="s">
        <v>17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1</v>
      </c>
      <c r="J9" s="25">
        <v>0</v>
      </c>
      <c r="K9" s="25">
        <v>0</v>
      </c>
      <c r="L9" s="25">
        <v>1</v>
      </c>
      <c r="M9" s="25">
        <v>1</v>
      </c>
      <c r="N9" s="25">
        <f t="shared" si="1"/>
        <v>0.25</v>
      </c>
      <c r="O9" s="47">
        <f t="shared" si="0"/>
        <v>0.27083333333333331</v>
      </c>
    </row>
    <row r="10" spans="1:15" ht="15" x14ac:dyDescent="0.25">
      <c r="A10" s="11" t="s">
        <v>18</v>
      </c>
      <c r="B10" s="25">
        <v>54</v>
      </c>
      <c r="C10" s="25">
        <v>49</v>
      </c>
      <c r="D10" s="25">
        <v>42</v>
      </c>
      <c r="E10" s="25">
        <v>36</v>
      </c>
      <c r="F10" s="25">
        <v>31</v>
      </c>
      <c r="G10" s="25">
        <v>25</v>
      </c>
      <c r="H10" s="25">
        <v>32</v>
      </c>
      <c r="I10" s="25">
        <v>35</v>
      </c>
      <c r="J10" s="25">
        <v>39</v>
      </c>
      <c r="K10" s="25">
        <v>53</v>
      </c>
      <c r="L10" s="25">
        <v>55</v>
      </c>
      <c r="M10" s="25">
        <v>61</v>
      </c>
      <c r="N10" s="25">
        <f t="shared" si="1"/>
        <v>42.666666666666664</v>
      </c>
      <c r="O10" s="47">
        <f t="shared" si="0"/>
        <v>41.722222222222221</v>
      </c>
    </row>
    <row r="11" spans="1:15" ht="15" x14ac:dyDescent="0.25">
      <c r="A11" s="11" t="s">
        <v>19</v>
      </c>
      <c r="B11" s="25">
        <v>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1</v>
      </c>
      <c r="J11" s="25">
        <v>1</v>
      </c>
      <c r="K11" s="25">
        <v>3</v>
      </c>
      <c r="L11" s="25">
        <v>1</v>
      </c>
      <c r="M11" s="25">
        <v>0</v>
      </c>
      <c r="N11" s="25">
        <f t="shared" si="1"/>
        <v>0.58333333333333337</v>
      </c>
      <c r="O11" s="47">
        <f t="shared" si="0"/>
        <v>0.54861111111111105</v>
      </c>
    </row>
    <row r="12" spans="1:15" ht="15" x14ac:dyDescent="0.25">
      <c r="A12" s="41" t="s">
        <v>35</v>
      </c>
      <c r="B12" s="25">
        <v>104</v>
      </c>
      <c r="C12" s="25">
        <v>104</v>
      </c>
      <c r="D12" s="25">
        <v>109</v>
      </c>
      <c r="E12" s="25">
        <v>83</v>
      </c>
      <c r="F12" s="25">
        <v>87</v>
      </c>
      <c r="G12" s="25">
        <v>77</v>
      </c>
      <c r="H12" s="25">
        <v>93</v>
      </c>
      <c r="I12" s="25">
        <v>96</v>
      </c>
      <c r="J12" s="25">
        <v>143</v>
      </c>
      <c r="K12" s="25">
        <v>144</v>
      </c>
      <c r="L12" s="25">
        <v>180</v>
      </c>
      <c r="M12" s="25">
        <v>223</v>
      </c>
      <c r="N12" s="25">
        <f t="shared" si="1"/>
        <v>120.25</v>
      </c>
      <c r="O12" s="47">
        <f t="shared" si="0"/>
        <v>121.60416666666667</v>
      </c>
    </row>
    <row r="13" spans="1:15" ht="15" x14ac:dyDescent="0.25">
      <c r="A13" s="11" t="s">
        <v>30</v>
      </c>
      <c r="B13" s="25">
        <v>196</v>
      </c>
      <c r="C13" s="25">
        <v>186</v>
      </c>
      <c r="D13" s="25">
        <v>165</v>
      </c>
      <c r="E13" s="25">
        <v>141</v>
      </c>
      <c r="F13" s="25">
        <v>125</v>
      </c>
      <c r="G13" s="25">
        <v>143</v>
      </c>
      <c r="H13" s="25">
        <v>141</v>
      </c>
      <c r="I13" s="25">
        <v>136</v>
      </c>
      <c r="J13" s="25">
        <v>136</v>
      </c>
      <c r="K13" s="25">
        <v>151</v>
      </c>
      <c r="L13" s="25">
        <v>170</v>
      </c>
      <c r="M13" s="25">
        <v>193</v>
      </c>
      <c r="N13" s="25">
        <f t="shared" si="1"/>
        <v>156.91666666666666</v>
      </c>
      <c r="O13" s="47">
        <f t="shared" si="0"/>
        <v>153.65972222222223</v>
      </c>
    </row>
    <row r="14" spans="1:15" ht="15" x14ac:dyDescent="0.25">
      <c r="A14" s="11" t="s">
        <v>29</v>
      </c>
      <c r="B14" s="25">
        <v>402</v>
      </c>
      <c r="C14" s="25">
        <v>375</v>
      </c>
      <c r="D14" s="25">
        <v>313</v>
      </c>
      <c r="E14" s="25">
        <v>183</v>
      </c>
      <c r="F14" s="25">
        <v>165</v>
      </c>
      <c r="G14" s="25">
        <v>167</v>
      </c>
      <c r="H14" s="25">
        <v>174</v>
      </c>
      <c r="I14" s="25">
        <v>155</v>
      </c>
      <c r="J14" s="25">
        <v>180</v>
      </c>
      <c r="K14" s="25">
        <v>226</v>
      </c>
      <c r="L14" s="25">
        <v>338</v>
      </c>
      <c r="M14" s="25">
        <v>451</v>
      </c>
      <c r="N14" s="25">
        <f t="shared" si="1"/>
        <v>260.75</v>
      </c>
      <c r="O14" s="47">
        <f t="shared" si="0"/>
        <v>248.97916666666666</v>
      </c>
    </row>
    <row r="15" spans="1:15" ht="15" x14ac:dyDescent="0.25">
      <c r="A15" s="11" t="s">
        <v>20</v>
      </c>
      <c r="B15" s="25">
        <v>46</v>
      </c>
      <c r="C15" s="25">
        <v>43</v>
      </c>
      <c r="D15" s="25">
        <v>32</v>
      </c>
      <c r="E15" s="25">
        <v>16</v>
      </c>
      <c r="F15" s="25">
        <v>14</v>
      </c>
      <c r="G15" s="25">
        <v>22</v>
      </c>
      <c r="H15" s="25">
        <v>27</v>
      </c>
      <c r="I15" s="25">
        <v>28</v>
      </c>
      <c r="J15" s="25">
        <v>30</v>
      </c>
      <c r="K15" s="25">
        <v>35</v>
      </c>
      <c r="L15" s="25">
        <v>44</v>
      </c>
      <c r="M15" s="25">
        <v>61</v>
      </c>
      <c r="N15" s="25">
        <f t="shared" si="1"/>
        <v>33.166666666666664</v>
      </c>
      <c r="O15" s="47">
        <f t="shared" si="0"/>
        <v>32.097222222222221</v>
      </c>
    </row>
    <row r="16" spans="1:15" ht="15" x14ac:dyDescent="0.25">
      <c r="A16" s="11" t="s">
        <v>21</v>
      </c>
      <c r="B16" s="25">
        <v>13</v>
      </c>
      <c r="C16" s="25">
        <v>14</v>
      </c>
      <c r="D16" s="25">
        <v>12</v>
      </c>
      <c r="E16" s="25">
        <v>11</v>
      </c>
      <c r="F16" s="25">
        <v>12</v>
      </c>
      <c r="G16" s="25">
        <v>12</v>
      </c>
      <c r="H16" s="25">
        <v>13</v>
      </c>
      <c r="I16" s="25">
        <v>11</v>
      </c>
      <c r="J16" s="25">
        <v>14</v>
      </c>
      <c r="K16" s="25">
        <v>16</v>
      </c>
      <c r="L16" s="25">
        <v>13</v>
      </c>
      <c r="M16" s="25">
        <v>12</v>
      </c>
      <c r="N16" s="25">
        <f t="shared" si="1"/>
        <v>12.75</v>
      </c>
      <c r="O16" s="47">
        <f t="shared" si="0"/>
        <v>12.729166666666666</v>
      </c>
    </row>
    <row r="17" spans="1:15" ht="15" x14ac:dyDescent="0.25">
      <c r="A17" s="11" t="s">
        <v>22</v>
      </c>
      <c r="B17" s="25">
        <v>394</v>
      </c>
      <c r="C17" s="25">
        <v>405</v>
      </c>
      <c r="D17" s="25">
        <v>352</v>
      </c>
      <c r="E17" s="25">
        <v>302</v>
      </c>
      <c r="F17" s="25">
        <v>255</v>
      </c>
      <c r="G17" s="25">
        <v>366</v>
      </c>
      <c r="H17" s="25">
        <v>458</v>
      </c>
      <c r="I17" s="25">
        <v>453</v>
      </c>
      <c r="J17" s="25">
        <v>341</v>
      </c>
      <c r="K17" s="25">
        <v>293</v>
      </c>
      <c r="L17" s="25">
        <v>366</v>
      </c>
      <c r="M17" s="25">
        <v>548</v>
      </c>
      <c r="N17" s="25">
        <f t="shared" si="1"/>
        <v>377.75</v>
      </c>
      <c r="O17" s="47">
        <f t="shared" si="0"/>
        <v>376.39583333333331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>(C18+D18+E18+F18+G18+H18+I18+J18+K18+L18+M18+N18)/12</f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>(C19+D19+E19+F19+G19+H19+I19+J19+K19+L19+M19+N19)/12</f>
        <v>#VALUE!</v>
      </c>
    </row>
    <row r="20" spans="1:15" ht="15" x14ac:dyDescent="0.25">
      <c r="A20" s="11" t="s">
        <v>24</v>
      </c>
      <c r="B20" s="25">
        <f t="shared" ref="B20:M20" si="2">SUM(B7:B19)</f>
        <v>1357</v>
      </c>
      <c r="C20" s="25">
        <f t="shared" si="2"/>
        <v>1315</v>
      </c>
      <c r="D20" s="25">
        <f t="shared" si="2"/>
        <v>1131</v>
      </c>
      <c r="E20" s="25">
        <f t="shared" si="2"/>
        <v>846</v>
      </c>
      <c r="F20" s="25">
        <f t="shared" si="2"/>
        <v>770</v>
      </c>
      <c r="G20" s="25">
        <f t="shared" si="2"/>
        <v>894</v>
      </c>
      <c r="H20" s="25">
        <f t="shared" si="2"/>
        <v>1039</v>
      </c>
      <c r="I20" s="25">
        <f t="shared" si="2"/>
        <v>1003</v>
      </c>
      <c r="J20" s="25">
        <f t="shared" si="2"/>
        <v>1012</v>
      </c>
      <c r="K20" s="25">
        <f t="shared" si="2"/>
        <v>1077</v>
      </c>
      <c r="L20" s="25">
        <f t="shared" si="2"/>
        <v>1365</v>
      </c>
      <c r="M20" s="25">
        <f t="shared" si="2"/>
        <v>1729</v>
      </c>
      <c r="N20" s="25">
        <f t="shared" si="1"/>
        <v>1128.1666666666667</v>
      </c>
      <c r="O20" s="47">
        <f>(C20+D20+E20+F20+G20+H20+I20+J20+K20+L20+M20+N20)/12</f>
        <v>1109.0972222222222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2" spans="1:15" ht="15" x14ac:dyDescent="0.25">
      <c r="A22" s="16" t="s">
        <v>25</v>
      </c>
      <c r="B22" s="31">
        <f>B20/$E$55</f>
        <v>3.4818083850772306E-2</v>
      </c>
      <c r="C22" s="31">
        <f t="shared" ref="C22:M22" si="3">C20/$E$55</f>
        <v>3.3740442346179504E-2</v>
      </c>
      <c r="D22" s="31">
        <f t="shared" si="3"/>
        <v>2.9019346230820548E-2</v>
      </c>
      <c r="E22" s="31">
        <f t="shared" si="3"/>
        <v>2.1706778878226508E-2</v>
      </c>
      <c r="F22" s="31">
        <f>F20/$E$55</f>
        <v>1.9756760917534765E-2</v>
      </c>
      <c r="G22" s="31">
        <f t="shared" si="3"/>
        <v>2.2938369169189718E-2</v>
      </c>
      <c r="H22" s="31">
        <f t="shared" si="3"/>
        <v>2.6658798173141068E-2</v>
      </c>
      <c r="I22" s="31">
        <f t="shared" si="3"/>
        <v>2.5735105454918663E-2</v>
      </c>
      <c r="J22" s="31">
        <f t="shared" si="3"/>
        <v>2.5966028634474263E-2</v>
      </c>
      <c r="K22" s="31">
        <f t="shared" si="3"/>
        <v>2.7633807153486942E-2</v>
      </c>
      <c r="L22" s="31">
        <f t="shared" si="3"/>
        <v>3.5023348899266178E-2</v>
      </c>
      <c r="M22" s="31">
        <f t="shared" si="3"/>
        <v>4.4362908605737161E-2</v>
      </c>
      <c r="N22" s="31">
        <f>N20/$E$55</f>
        <v>2.8946648192812303E-2</v>
      </c>
      <c r="O22" s="26"/>
    </row>
    <row r="23" spans="1:15" ht="13.5" thickBot="1" x14ac:dyDescent="0.25">
      <c r="A23" s="17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">
      <c r="A28" s="3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ht="13.5" thickBot="1" x14ac:dyDescent="0.25"/>
    <row r="31" spans="1:15" x14ac:dyDescent="0.2">
      <c r="A31" s="6" t="s">
        <v>0</v>
      </c>
      <c r="B31" s="8" t="s">
        <v>1</v>
      </c>
      <c r="C31" s="9" t="s">
        <v>2</v>
      </c>
      <c r="D31" s="8" t="s">
        <v>3</v>
      </c>
      <c r="E31" s="9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  <c r="K31" s="9" t="s">
        <v>10</v>
      </c>
      <c r="L31" s="8" t="s">
        <v>11</v>
      </c>
      <c r="M31" s="8" t="s">
        <v>12</v>
      </c>
      <c r="N31" s="8" t="s">
        <v>13</v>
      </c>
      <c r="O31" s="10"/>
    </row>
    <row r="32" spans="1:15" x14ac:dyDescent="0.2">
      <c r="A32" s="11" t="s">
        <v>14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3" t="s">
        <v>31</v>
      </c>
      <c r="O32" s="15"/>
    </row>
    <row r="33" spans="1:15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4" t="s">
        <v>40</v>
      </c>
      <c r="O33" s="15"/>
    </row>
    <row r="34" spans="1:15" ht="15" x14ac:dyDescent="0.25">
      <c r="A34" s="37" t="s">
        <v>15</v>
      </c>
      <c r="B34" s="27">
        <v>80</v>
      </c>
      <c r="C34" s="27">
        <v>64</v>
      </c>
      <c r="D34" s="27">
        <v>50</v>
      </c>
      <c r="E34" s="27">
        <v>41</v>
      </c>
      <c r="F34" s="27">
        <v>33</v>
      </c>
      <c r="G34" s="27">
        <v>30</v>
      </c>
      <c r="H34" s="27">
        <v>46</v>
      </c>
      <c r="I34" s="27">
        <v>42</v>
      </c>
      <c r="J34" s="27">
        <v>58</v>
      </c>
      <c r="K34" s="27">
        <v>60</v>
      </c>
      <c r="L34" s="27">
        <v>95</v>
      </c>
      <c r="M34" s="27">
        <v>79</v>
      </c>
      <c r="N34" s="27">
        <f>(B34+C34+D34+E34+F34+G34+H34+I34+J34+K34+L34+M34)/12</f>
        <v>56.5</v>
      </c>
      <c r="O34" s="46">
        <f t="shared" ref="O34:O47" si="4">(C34+D34+E34+F34+G34+H34+I34+J34+K34+L34+M34+N34)/8</f>
        <v>81.8125</v>
      </c>
    </row>
    <row r="35" spans="1:15" ht="15" x14ac:dyDescent="0.25">
      <c r="A35" s="11" t="s">
        <v>16</v>
      </c>
      <c r="B35" s="25">
        <v>5</v>
      </c>
      <c r="C35" s="25">
        <v>4</v>
      </c>
      <c r="D35" s="25">
        <v>3</v>
      </c>
      <c r="E35" s="25">
        <v>2</v>
      </c>
      <c r="F35" s="25">
        <v>2</v>
      </c>
      <c r="G35" s="25">
        <v>2</v>
      </c>
      <c r="H35" s="25">
        <v>2</v>
      </c>
      <c r="I35" s="25">
        <v>0</v>
      </c>
      <c r="J35" s="25">
        <v>4</v>
      </c>
      <c r="K35" s="25">
        <v>4</v>
      </c>
      <c r="L35" s="25">
        <v>3</v>
      </c>
      <c r="M35" s="25">
        <v>3</v>
      </c>
      <c r="N35" s="25">
        <f t="shared" ref="N35:N47" si="5">(B35+C35+D35+E35+F35+G35+H35+I35+J35+K35+L35+M35)/12</f>
        <v>2.8333333333333335</v>
      </c>
      <c r="O35" s="47">
        <f t="shared" si="4"/>
        <v>3.9791666666666665</v>
      </c>
    </row>
    <row r="36" spans="1:15" ht="15" x14ac:dyDescent="0.25">
      <c r="A36" s="11" t="s">
        <v>17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f t="shared" si="5"/>
        <v>0</v>
      </c>
      <c r="O36" s="47">
        <f t="shared" si="4"/>
        <v>0</v>
      </c>
    </row>
    <row r="37" spans="1:15" ht="15" x14ac:dyDescent="0.25">
      <c r="A37" s="11" t="s">
        <v>18</v>
      </c>
      <c r="B37" s="25">
        <v>27</v>
      </c>
      <c r="C37" s="25">
        <v>25</v>
      </c>
      <c r="D37" s="25">
        <v>21</v>
      </c>
      <c r="E37" s="25">
        <v>17</v>
      </c>
      <c r="F37" s="25">
        <v>10</v>
      </c>
      <c r="G37" s="25">
        <v>12</v>
      </c>
      <c r="H37" s="25">
        <v>9</v>
      </c>
      <c r="I37" s="25">
        <v>12</v>
      </c>
      <c r="J37" s="25">
        <v>18</v>
      </c>
      <c r="K37" s="25">
        <v>20</v>
      </c>
      <c r="L37" s="25">
        <v>21</v>
      </c>
      <c r="M37" s="25">
        <v>21</v>
      </c>
      <c r="N37" s="25">
        <f t="shared" si="5"/>
        <v>17.75</v>
      </c>
      <c r="O37" s="47">
        <f t="shared" si="4"/>
        <v>25.46875</v>
      </c>
    </row>
    <row r="38" spans="1:15" ht="15" x14ac:dyDescent="0.25">
      <c r="A38" s="11" t="s">
        <v>19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</v>
      </c>
      <c r="J38" s="25">
        <v>1</v>
      </c>
      <c r="K38" s="25">
        <v>3</v>
      </c>
      <c r="L38" s="25">
        <v>1</v>
      </c>
      <c r="M38" s="25">
        <v>0</v>
      </c>
      <c r="N38" s="25">
        <f t="shared" si="5"/>
        <v>0.5</v>
      </c>
      <c r="O38" s="47">
        <f t="shared" si="4"/>
        <v>0.8125</v>
      </c>
    </row>
    <row r="39" spans="1:15" ht="15" x14ac:dyDescent="0.25">
      <c r="A39" s="41" t="s">
        <v>35</v>
      </c>
      <c r="B39" s="25">
        <v>16</v>
      </c>
      <c r="C39" s="25">
        <v>17</v>
      </c>
      <c r="D39" s="25">
        <v>15</v>
      </c>
      <c r="E39" s="25">
        <v>15</v>
      </c>
      <c r="F39" s="25">
        <v>17</v>
      </c>
      <c r="G39" s="25">
        <v>15</v>
      </c>
      <c r="H39" s="25">
        <v>14</v>
      </c>
      <c r="I39" s="25">
        <v>12</v>
      </c>
      <c r="J39" s="25">
        <v>16</v>
      </c>
      <c r="K39" s="25">
        <v>15</v>
      </c>
      <c r="L39" s="25">
        <v>18</v>
      </c>
      <c r="M39" s="25">
        <v>21</v>
      </c>
      <c r="N39" s="25">
        <f t="shared" si="5"/>
        <v>15.916666666666666</v>
      </c>
      <c r="O39" s="47">
        <f t="shared" si="4"/>
        <v>23.864583333333332</v>
      </c>
    </row>
    <row r="40" spans="1:15" ht="15" x14ac:dyDescent="0.25">
      <c r="A40" s="11" t="s">
        <v>30</v>
      </c>
      <c r="B40" s="25">
        <v>142</v>
      </c>
      <c r="C40" s="25">
        <v>133</v>
      </c>
      <c r="D40" s="25">
        <v>123</v>
      </c>
      <c r="E40" s="25">
        <v>109</v>
      </c>
      <c r="F40" s="25">
        <v>94</v>
      </c>
      <c r="G40" s="25">
        <v>108</v>
      </c>
      <c r="H40" s="25">
        <v>100</v>
      </c>
      <c r="I40" s="25">
        <v>93</v>
      </c>
      <c r="J40" s="25">
        <v>95</v>
      </c>
      <c r="K40" s="25">
        <v>107</v>
      </c>
      <c r="L40" s="25">
        <v>121</v>
      </c>
      <c r="M40" s="25">
        <v>139</v>
      </c>
      <c r="N40" s="25">
        <f t="shared" si="5"/>
        <v>113.66666666666667</v>
      </c>
      <c r="O40" s="47">
        <f t="shared" si="4"/>
        <v>166.95833333333334</v>
      </c>
    </row>
    <row r="41" spans="1:15" ht="15" x14ac:dyDescent="0.25">
      <c r="A41" s="11" t="s">
        <v>29</v>
      </c>
      <c r="B41" s="25">
        <v>278</v>
      </c>
      <c r="C41" s="25">
        <v>248</v>
      </c>
      <c r="D41" s="25">
        <v>193</v>
      </c>
      <c r="E41" s="25">
        <v>120</v>
      </c>
      <c r="F41" s="25">
        <v>107</v>
      </c>
      <c r="G41" s="25">
        <v>108</v>
      </c>
      <c r="H41" s="25">
        <v>114</v>
      </c>
      <c r="I41" s="25">
        <v>94</v>
      </c>
      <c r="J41" s="25">
        <v>102</v>
      </c>
      <c r="K41" s="25">
        <v>139</v>
      </c>
      <c r="L41" s="25">
        <v>226</v>
      </c>
      <c r="M41" s="25">
        <v>313</v>
      </c>
      <c r="N41" s="25">
        <f t="shared" si="5"/>
        <v>170.16666666666666</v>
      </c>
      <c r="O41" s="47">
        <f t="shared" si="4"/>
        <v>241.77083333333334</v>
      </c>
    </row>
    <row r="42" spans="1:15" ht="15" x14ac:dyDescent="0.25">
      <c r="A42" s="11" t="s">
        <v>20</v>
      </c>
      <c r="B42" s="25">
        <v>12</v>
      </c>
      <c r="C42" s="25">
        <v>12</v>
      </c>
      <c r="D42" s="25">
        <v>10</v>
      </c>
      <c r="E42" s="25">
        <v>6</v>
      </c>
      <c r="F42" s="25">
        <v>6</v>
      </c>
      <c r="G42" s="25">
        <v>12</v>
      </c>
      <c r="H42" s="25">
        <v>11</v>
      </c>
      <c r="I42" s="25">
        <v>11</v>
      </c>
      <c r="J42" s="25">
        <v>14</v>
      </c>
      <c r="K42" s="25">
        <v>18</v>
      </c>
      <c r="L42" s="25">
        <v>17</v>
      </c>
      <c r="M42" s="25">
        <v>20</v>
      </c>
      <c r="N42" s="25">
        <f t="shared" si="5"/>
        <v>12.416666666666666</v>
      </c>
      <c r="O42" s="47">
        <f t="shared" si="4"/>
        <v>18.677083333333332</v>
      </c>
    </row>
    <row r="43" spans="1:15" ht="15" x14ac:dyDescent="0.25">
      <c r="A43" s="11" t="s">
        <v>21</v>
      </c>
      <c r="B43" s="25">
        <v>7</v>
      </c>
      <c r="C43" s="25">
        <v>8</v>
      </c>
      <c r="D43" s="25">
        <v>5</v>
      </c>
      <c r="E43" s="25">
        <v>5</v>
      </c>
      <c r="F43" s="25">
        <v>4</v>
      </c>
      <c r="G43" s="25">
        <v>5</v>
      </c>
      <c r="H43" s="25">
        <v>5</v>
      </c>
      <c r="I43" s="25">
        <v>4</v>
      </c>
      <c r="J43" s="25">
        <v>6</v>
      </c>
      <c r="K43" s="25">
        <v>9</v>
      </c>
      <c r="L43" s="25">
        <v>5</v>
      </c>
      <c r="M43" s="25">
        <v>6</v>
      </c>
      <c r="N43" s="25">
        <f t="shared" si="5"/>
        <v>5.75</v>
      </c>
      <c r="O43" s="47">
        <f t="shared" si="4"/>
        <v>8.46875</v>
      </c>
    </row>
    <row r="44" spans="1:15" ht="15" x14ac:dyDescent="0.25">
      <c r="A44" s="11" t="s">
        <v>22</v>
      </c>
      <c r="B44" s="25">
        <v>161</v>
      </c>
      <c r="C44" s="25">
        <v>168</v>
      </c>
      <c r="D44" s="25">
        <v>141</v>
      </c>
      <c r="E44" s="25">
        <v>154</v>
      </c>
      <c r="F44" s="25">
        <v>127</v>
      </c>
      <c r="G44" s="25">
        <v>243</v>
      </c>
      <c r="H44" s="25">
        <v>316</v>
      </c>
      <c r="I44" s="25">
        <v>303</v>
      </c>
      <c r="J44" s="25">
        <v>203</v>
      </c>
      <c r="K44" s="25">
        <v>170</v>
      </c>
      <c r="L44" s="25">
        <v>169</v>
      </c>
      <c r="M44" s="25">
        <v>203</v>
      </c>
      <c r="N44" s="25">
        <f t="shared" si="5"/>
        <v>196.5</v>
      </c>
      <c r="O44" s="47">
        <f t="shared" si="4"/>
        <v>299.1875</v>
      </c>
    </row>
    <row r="45" spans="1:15" ht="15.75" thickBot="1" x14ac:dyDescent="0.3">
      <c r="A45" s="1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8">
        <f t="shared" si="4"/>
        <v>0</v>
      </c>
    </row>
    <row r="46" spans="1:15" ht="15" x14ac:dyDescent="0.25">
      <c r="A46" s="11"/>
      <c r="B46" s="25"/>
      <c r="C46" s="25"/>
      <c r="D46" s="25"/>
      <c r="E46" s="25"/>
      <c r="F46" s="25" t="s">
        <v>23</v>
      </c>
      <c r="G46" s="25"/>
      <c r="H46" s="25"/>
      <c r="I46" s="25"/>
      <c r="J46" s="25"/>
      <c r="K46" s="25"/>
      <c r="L46" s="25"/>
      <c r="M46" s="25"/>
      <c r="N46" s="25"/>
      <c r="O46" s="47" t="e">
        <f t="shared" si="4"/>
        <v>#VALUE!</v>
      </c>
    </row>
    <row r="47" spans="1:15" ht="15" x14ac:dyDescent="0.25">
      <c r="A47" s="11" t="s">
        <v>24</v>
      </c>
      <c r="B47" s="25">
        <f t="shared" ref="B47:M47" si="6">SUM(B34:B46)</f>
        <v>728</v>
      </c>
      <c r="C47" s="25">
        <f t="shared" si="6"/>
        <v>679</v>
      </c>
      <c r="D47" s="25">
        <f t="shared" si="6"/>
        <v>561</v>
      </c>
      <c r="E47" s="25">
        <f t="shared" si="6"/>
        <v>469</v>
      </c>
      <c r="F47" s="25">
        <f t="shared" si="6"/>
        <v>400</v>
      </c>
      <c r="G47" s="25">
        <f t="shared" si="6"/>
        <v>535</v>
      </c>
      <c r="H47" s="25">
        <f t="shared" si="6"/>
        <v>617</v>
      </c>
      <c r="I47" s="25">
        <f t="shared" si="6"/>
        <v>572</v>
      </c>
      <c r="J47" s="25">
        <f t="shared" si="6"/>
        <v>517</v>
      </c>
      <c r="K47" s="25">
        <f t="shared" si="6"/>
        <v>545</v>
      </c>
      <c r="L47" s="25">
        <f t="shared" si="6"/>
        <v>676</v>
      </c>
      <c r="M47" s="25">
        <f t="shared" si="6"/>
        <v>805</v>
      </c>
      <c r="N47" s="25">
        <f t="shared" si="5"/>
        <v>592</v>
      </c>
      <c r="O47" s="47">
        <f t="shared" si="4"/>
        <v>871</v>
      </c>
    </row>
    <row r="48" spans="1:15" ht="15" thickBot="1" x14ac:dyDescent="0.25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42"/>
      <c r="O48" s="30"/>
    </row>
    <row r="49" spans="1:15" ht="15" x14ac:dyDescent="0.25">
      <c r="A49" s="16" t="s">
        <v>27</v>
      </c>
      <c r="B49" s="32">
        <f t="shared" ref="B49:N49" si="7">B47/B20</f>
        <v>0.53647752394988946</v>
      </c>
      <c r="C49" s="32">
        <f t="shared" si="7"/>
        <v>0.5163498098859316</v>
      </c>
      <c r="D49" s="32">
        <f t="shared" si="7"/>
        <v>0.49602122015915118</v>
      </c>
      <c r="E49" s="32">
        <f t="shared" si="7"/>
        <v>0.55437352245862881</v>
      </c>
      <c r="F49" s="32">
        <f t="shared" si="7"/>
        <v>0.51948051948051943</v>
      </c>
      <c r="G49" s="32">
        <f t="shared" si="7"/>
        <v>0.59843400447427297</v>
      </c>
      <c r="H49" s="32">
        <f t="shared" si="7"/>
        <v>0.59384023099133787</v>
      </c>
      <c r="I49" s="32">
        <f t="shared" si="7"/>
        <v>0.57028913260219338</v>
      </c>
      <c r="J49" s="32">
        <f t="shared" si="7"/>
        <v>0.51086956521739135</v>
      </c>
      <c r="K49" s="32">
        <f t="shared" si="7"/>
        <v>0.50603528319405755</v>
      </c>
      <c r="L49" s="32">
        <f t="shared" si="7"/>
        <v>0.49523809523809526</v>
      </c>
      <c r="M49" s="32">
        <f t="shared" si="7"/>
        <v>0.46558704453441296</v>
      </c>
      <c r="N49" s="32">
        <f t="shared" si="7"/>
        <v>0.52474516176687835</v>
      </c>
      <c r="O49" s="26"/>
    </row>
    <row r="50" spans="1:15" ht="13.5" thickBot="1" x14ac:dyDescent="0.25">
      <c r="A50" s="24" t="s">
        <v>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5" x14ac:dyDescent="0.2">
      <c r="A54" s="3" t="s">
        <v>43</v>
      </c>
      <c r="B54" s="2"/>
      <c r="C54" s="2"/>
      <c r="D54" s="36"/>
      <c r="E54" s="2" t="s">
        <v>32</v>
      </c>
      <c r="F54" s="2"/>
      <c r="G54" s="2"/>
      <c r="H54" s="2"/>
      <c r="I54" s="2"/>
      <c r="J54" s="2"/>
      <c r="K54" s="2"/>
      <c r="L54" s="2"/>
      <c r="M54" s="2"/>
      <c r="N54" s="2"/>
    </row>
    <row r="55" spans="1:15" x14ac:dyDescent="0.2">
      <c r="A55" s="3"/>
      <c r="B55" s="2"/>
      <c r="C55" s="2">
        <v>2008</v>
      </c>
      <c r="D55" s="2"/>
      <c r="E55" s="49">
        <v>38974</v>
      </c>
      <c r="F55" s="2"/>
      <c r="G55" s="2"/>
      <c r="H55" s="2"/>
      <c r="I55" s="2"/>
      <c r="J55" s="2"/>
      <c r="K55" s="2"/>
      <c r="L55" s="2"/>
      <c r="M55" s="2"/>
      <c r="N55" s="2"/>
    </row>
    <row r="56" spans="1:15" x14ac:dyDescent="0.2">
      <c r="A56" s="3"/>
      <c r="B56" s="2"/>
      <c r="C56" s="2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5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topLeftCell="A13" zoomScale="70" workbookViewId="0">
      <selection activeCell="U12" sqref="U12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6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105</v>
      </c>
      <c r="C7" s="27">
        <v>120</v>
      </c>
      <c r="D7" s="27">
        <v>118</v>
      </c>
      <c r="E7" s="27">
        <v>108</v>
      </c>
      <c r="F7" s="38">
        <v>117</v>
      </c>
      <c r="G7" s="27">
        <v>96</v>
      </c>
      <c r="H7" s="27">
        <v>76</v>
      </c>
      <c r="I7" s="27">
        <v>92</v>
      </c>
      <c r="J7" s="27">
        <v>81</v>
      </c>
      <c r="K7" s="27">
        <v>88</v>
      </c>
      <c r="L7" s="27">
        <v>112</v>
      </c>
      <c r="M7" s="27">
        <v>98</v>
      </c>
      <c r="N7" s="27">
        <f>(B7+C7+D7+E7+F7+G7+H7+I7+J7+K7+L7+M7)/12</f>
        <v>100.91666666666667</v>
      </c>
      <c r="O7" s="46">
        <f t="shared" ref="O7:O17" si="0">(C7+D7+E7+F7+G7+H7+I7+J7+K7+L7+M7+N7)/12</f>
        <v>100.5763888888889</v>
      </c>
    </row>
    <row r="8" spans="1:15" ht="15" x14ac:dyDescent="0.25">
      <c r="A8" s="11" t="s">
        <v>16</v>
      </c>
      <c r="B8" s="25">
        <v>5</v>
      </c>
      <c r="C8" s="25">
        <v>10</v>
      </c>
      <c r="D8" s="25">
        <v>10</v>
      </c>
      <c r="E8" s="25">
        <v>6</v>
      </c>
      <c r="F8" s="25">
        <v>5</v>
      </c>
      <c r="G8" s="25">
        <v>6</v>
      </c>
      <c r="H8" s="25">
        <v>2</v>
      </c>
      <c r="I8" s="25">
        <v>4</v>
      </c>
      <c r="J8" s="25">
        <v>2</v>
      </c>
      <c r="K8" s="25">
        <v>4</v>
      </c>
      <c r="L8" s="25">
        <v>3</v>
      </c>
      <c r="M8" s="25">
        <v>5</v>
      </c>
      <c r="N8" s="25">
        <f t="shared" ref="N8:N20" si="1">(B8+C8+D8+E8+F8+G8+H8+I8+J8+K8+L8+M8)/12</f>
        <v>5.166666666666667</v>
      </c>
      <c r="O8" s="47">
        <f t="shared" si="0"/>
        <v>5.1805555555555554</v>
      </c>
    </row>
    <row r="9" spans="1:15" ht="15" x14ac:dyDescent="0.25">
      <c r="A9" s="11" t="s">
        <v>17</v>
      </c>
      <c r="B9" s="25">
        <v>0</v>
      </c>
      <c r="C9" s="25">
        <v>0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f t="shared" si="1"/>
        <v>8.3333333333333329E-2</v>
      </c>
      <c r="O9" s="47">
        <f t="shared" si="0"/>
        <v>9.0277777777777776E-2</v>
      </c>
    </row>
    <row r="10" spans="1:15" ht="15" x14ac:dyDescent="0.25">
      <c r="A10" s="11" t="s">
        <v>18</v>
      </c>
      <c r="B10" s="25">
        <v>42</v>
      </c>
      <c r="C10" s="25">
        <v>43</v>
      </c>
      <c r="D10" s="25">
        <v>42</v>
      </c>
      <c r="E10" s="25">
        <v>54</v>
      </c>
      <c r="F10" s="25">
        <v>44</v>
      </c>
      <c r="G10" s="25">
        <v>40</v>
      </c>
      <c r="H10" s="25">
        <v>40</v>
      </c>
      <c r="I10" s="25">
        <v>44</v>
      </c>
      <c r="J10" s="25">
        <v>44</v>
      </c>
      <c r="K10" s="25">
        <v>46</v>
      </c>
      <c r="L10" s="25">
        <v>46</v>
      </c>
      <c r="M10" s="25">
        <v>46</v>
      </c>
      <c r="N10" s="25">
        <f t="shared" si="1"/>
        <v>44.25</v>
      </c>
      <c r="O10" s="47">
        <f t="shared" si="0"/>
        <v>44.4375</v>
      </c>
    </row>
    <row r="11" spans="1:15" ht="15" x14ac:dyDescent="0.25">
      <c r="A11" s="11" t="s">
        <v>19</v>
      </c>
      <c r="B11" s="25">
        <v>8</v>
      </c>
      <c r="C11" s="25">
        <v>7</v>
      </c>
      <c r="D11" s="25">
        <v>7</v>
      </c>
      <c r="E11" s="25">
        <v>6</v>
      </c>
      <c r="F11" s="25">
        <v>8</v>
      </c>
      <c r="G11" s="25">
        <v>8</v>
      </c>
      <c r="H11" s="25">
        <v>8</v>
      </c>
      <c r="I11" s="25">
        <v>7</v>
      </c>
      <c r="J11" s="25">
        <v>7</v>
      </c>
      <c r="K11" s="25">
        <v>6</v>
      </c>
      <c r="L11" s="25">
        <v>3</v>
      </c>
      <c r="M11" s="25">
        <v>1</v>
      </c>
      <c r="N11" s="25">
        <f t="shared" si="1"/>
        <v>6.333333333333333</v>
      </c>
      <c r="O11" s="47">
        <f t="shared" si="0"/>
        <v>6.1944444444444438</v>
      </c>
    </row>
    <row r="12" spans="1:15" ht="15" x14ac:dyDescent="0.25">
      <c r="A12" s="41" t="s">
        <v>35</v>
      </c>
      <c r="B12" s="25">
        <v>144</v>
      </c>
      <c r="C12" s="25">
        <v>162</v>
      </c>
      <c r="D12" s="25">
        <v>136</v>
      </c>
      <c r="E12" s="25">
        <v>118</v>
      </c>
      <c r="F12" s="25">
        <v>110</v>
      </c>
      <c r="G12" s="25">
        <v>114</v>
      </c>
      <c r="H12" s="25">
        <v>118</v>
      </c>
      <c r="I12" s="25">
        <v>97</v>
      </c>
      <c r="J12" s="25">
        <v>95</v>
      </c>
      <c r="K12" s="25">
        <v>97</v>
      </c>
      <c r="L12" s="25">
        <v>108</v>
      </c>
      <c r="M12" s="25">
        <v>110</v>
      </c>
      <c r="N12" s="25">
        <f t="shared" si="1"/>
        <v>117.41666666666667</v>
      </c>
      <c r="O12" s="47">
        <f t="shared" si="0"/>
        <v>115.2013888888889</v>
      </c>
    </row>
    <row r="13" spans="1:15" ht="15" x14ac:dyDescent="0.25">
      <c r="A13" s="11" t="s">
        <v>30</v>
      </c>
      <c r="B13" s="25">
        <v>132</v>
      </c>
      <c r="C13" s="25">
        <v>148</v>
      </c>
      <c r="D13" s="25">
        <v>151</v>
      </c>
      <c r="E13" s="25">
        <v>156</v>
      </c>
      <c r="F13" s="25">
        <v>168</v>
      </c>
      <c r="G13" s="25">
        <v>156</v>
      </c>
      <c r="H13" s="25">
        <v>157</v>
      </c>
      <c r="I13" s="25">
        <v>159</v>
      </c>
      <c r="J13" s="25">
        <v>151</v>
      </c>
      <c r="K13" s="25">
        <v>158</v>
      </c>
      <c r="L13" s="25">
        <v>161</v>
      </c>
      <c r="M13" s="25">
        <v>162</v>
      </c>
      <c r="N13" s="25">
        <f t="shared" si="1"/>
        <v>154.91666666666666</v>
      </c>
      <c r="O13" s="47">
        <f t="shared" si="0"/>
        <v>156.82638888888889</v>
      </c>
    </row>
    <row r="14" spans="1:15" ht="15" x14ac:dyDescent="0.25">
      <c r="A14" s="11" t="s">
        <v>29</v>
      </c>
      <c r="B14" s="25">
        <v>396</v>
      </c>
      <c r="C14" s="25">
        <v>381</v>
      </c>
      <c r="D14" s="25">
        <v>336</v>
      </c>
      <c r="E14" s="25">
        <v>251</v>
      </c>
      <c r="F14" s="25">
        <v>217</v>
      </c>
      <c r="G14" s="25">
        <v>191</v>
      </c>
      <c r="H14" s="25">
        <v>188</v>
      </c>
      <c r="I14" s="25">
        <v>179</v>
      </c>
      <c r="J14" s="25">
        <v>179</v>
      </c>
      <c r="K14" s="25">
        <v>188</v>
      </c>
      <c r="L14" s="25">
        <v>344</v>
      </c>
      <c r="M14" s="25">
        <v>377</v>
      </c>
      <c r="N14" s="25">
        <f t="shared" si="1"/>
        <v>268.91666666666669</v>
      </c>
      <c r="O14" s="47">
        <f t="shared" si="0"/>
        <v>258.32638888888886</v>
      </c>
    </row>
    <row r="15" spans="1:15" ht="15" x14ac:dyDescent="0.25">
      <c r="A15" s="11" t="s">
        <v>20</v>
      </c>
      <c r="B15" s="25">
        <v>58</v>
      </c>
      <c r="C15" s="25">
        <v>45</v>
      </c>
      <c r="D15" s="25">
        <v>41</v>
      </c>
      <c r="E15" s="25">
        <v>29</v>
      </c>
      <c r="F15" s="25">
        <v>18</v>
      </c>
      <c r="G15" s="25">
        <v>13</v>
      </c>
      <c r="H15" s="25">
        <v>14</v>
      </c>
      <c r="I15" s="25">
        <v>14</v>
      </c>
      <c r="J15" s="25">
        <v>14</v>
      </c>
      <c r="K15" s="25">
        <v>13</v>
      </c>
      <c r="L15" s="25">
        <v>32</v>
      </c>
      <c r="M15" s="25">
        <v>46</v>
      </c>
      <c r="N15" s="25">
        <f t="shared" si="1"/>
        <v>28.083333333333332</v>
      </c>
      <c r="O15" s="47">
        <f t="shared" si="0"/>
        <v>25.590277777777775</v>
      </c>
    </row>
    <row r="16" spans="1:15" ht="15" x14ac:dyDescent="0.25">
      <c r="A16" s="11" t="s">
        <v>21</v>
      </c>
      <c r="B16" s="25">
        <v>18</v>
      </c>
      <c r="C16" s="25">
        <v>13</v>
      </c>
      <c r="D16" s="25">
        <v>12</v>
      </c>
      <c r="E16" s="25">
        <v>10</v>
      </c>
      <c r="F16" s="25">
        <v>9</v>
      </c>
      <c r="G16" s="25">
        <v>7</v>
      </c>
      <c r="H16" s="25">
        <v>9</v>
      </c>
      <c r="I16" s="25">
        <v>7</v>
      </c>
      <c r="J16" s="25">
        <v>7</v>
      </c>
      <c r="K16" s="25">
        <v>9</v>
      </c>
      <c r="L16" s="25">
        <v>9</v>
      </c>
      <c r="M16" s="25">
        <v>13</v>
      </c>
      <c r="N16" s="25">
        <f t="shared" si="1"/>
        <v>10.25</v>
      </c>
      <c r="O16" s="47">
        <f t="shared" si="0"/>
        <v>9.6041666666666661</v>
      </c>
    </row>
    <row r="17" spans="1:15" ht="15" x14ac:dyDescent="0.25">
      <c r="A17" s="11" t="s">
        <v>22</v>
      </c>
      <c r="B17" s="25">
        <v>364</v>
      </c>
      <c r="C17" s="25">
        <v>332</v>
      </c>
      <c r="D17" s="25">
        <v>309</v>
      </c>
      <c r="E17" s="25">
        <v>289</v>
      </c>
      <c r="F17" s="25">
        <v>266</v>
      </c>
      <c r="G17" s="25">
        <v>348</v>
      </c>
      <c r="H17" s="25">
        <v>434</v>
      </c>
      <c r="I17" s="25">
        <v>400</v>
      </c>
      <c r="J17" s="25">
        <v>284</v>
      </c>
      <c r="K17" s="25">
        <v>253</v>
      </c>
      <c r="L17" s="25">
        <v>298</v>
      </c>
      <c r="M17" s="25">
        <v>388</v>
      </c>
      <c r="N17" s="25">
        <f t="shared" si="1"/>
        <v>330.41666666666669</v>
      </c>
      <c r="O17" s="47">
        <f t="shared" si="0"/>
        <v>327.61805555555554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>(C18+D18+E18+F18+G18+H18+I18+J18+K18+L18+M18+N18)/12</f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>(C19+D19+E19+F19+G19+H19+I19+J19+K19+L19+M19+N19)/12</f>
        <v>#VALUE!</v>
      </c>
    </row>
    <row r="20" spans="1:15" ht="15" x14ac:dyDescent="0.25">
      <c r="A20" s="11" t="s">
        <v>24</v>
      </c>
      <c r="B20" s="25">
        <f t="shared" ref="B20:M20" si="2">SUM(B7:B19)</f>
        <v>1272</v>
      </c>
      <c r="C20" s="25">
        <f t="shared" si="2"/>
        <v>1261</v>
      </c>
      <c r="D20" s="25">
        <f t="shared" si="2"/>
        <v>1162</v>
      </c>
      <c r="E20" s="25">
        <f t="shared" si="2"/>
        <v>1027</v>
      </c>
      <c r="F20" s="25">
        <f t="shared" si="2"/>
        <v>963</v>
      </c>
      <c r="G20" s="25">
        <f t="shared" si="2"/>
        <v>979</v>
      </c>
      <c r="H20" s="25">
        <f t="shared" si="2"/>
        <v>1046</v>
      </c>
      <c r="I20" s="25">
        <f t="shared" si="2"/>
        <v>1003</v>
      </c>
      <c r="J20" s="25">
        <f t="shared" si="2"/>
        <v>864</v>
      </c>
      <c r="K20" s="25">
        <f t="shared" si="2"/>
        <v>862</v>
      </c>
      <c r="L20" s="25">
        <f t="shared" si="2"/>
        <v>1116</v>
      </c>
      <c r="M20" s="25">
        <f t="shared" si="2"/>
        <v>1246</v>
      </c>
      <c r="N20" s="25">
        <f t="shared" si="1"/>
        <v>1066.75</v>
      </c>
      <c r="O20" s="47">
        <f>(C20+D20+E20+F20+G20+H20+I20+J20+K20+L20+M20+N20)/12</f>
        <v>1049.6458333333333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2" spans="1:15" ht="15" x14ac:dyDescent="0.25">
      <c r="A22" s="16" t="s">
        <v>25</v>
      </c>
      <c r="B22" s="31">
        <f t="shared" ref="B22:L22" si="3">B20/$D$54</f>
        <v>3.8191316879841473E-2</v>
      </c>
      <c r="C22" s="31">
        <f t="shared" si="3"/>
        <v>3.786104605776737E-2</v>
      </c>
      <c r="D22" s="31">
        <f t="shared" si="3"/>
        <v>3.4888608659100463E-2</v>
      </c>
      <c r="E22" s="31">
        <f t="shared" si="3"/>
        <v>3.0835284933645589E-2</v>
      </c>
      <c r="F22" s="31">
        <f t="shared" si="3"/>
        <v>2.8913709241578094E-2</v>
      </c>
      <c r="G22" s="31">
        <f t="shared" si="3"/>
        <v>2.9394103164594967E-2</v>
      </c>
      <c r="H22" s="31">
        <f t="shared" si="3"/>
        <v>3.1405752717228126E-2</v>
      </c>
      <c r="I22" s="31">
        <f t="shared" si="3"/>
        <v>3.0114694049120278E-2</v>
      </c>
      <c r="J22" s="31">
        <f t="shared" si="3"/>
        <v>2.5941271842911187E-2</v>
      </c>
      <c r="K22" s="31">
        <f t="shared" si="3"/>
        <v>2.5881222602534077E-2</v>
      </c>
      <c r="L22" s="31">
        <f t="shared" si="3"/>
        <v>3.3507476130426948E-2</v>
      </c>
      <c r="M22" s="31">
        <f>M20/E55</f>
        <v>3.2666544320058728E-2</v>
      </c>
      <c r="N22" s="31">
        <f>N20/E55</f>
        <v>2.7967123718637757E-2</v>
      </c>
      <c r="O22" s="26"/>
    </row>
    <row r="23" spans="1:15" ht="13.5" thickBot="1" x14ac:dyDescent="0.25">
      <c r="A23" s="17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">
      <c r="A28" s="3" t="s">
        <v>42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ht="13.5" thickBot="1" x14ac:dyDescent="0.25"/>
    <row r="31" spans="1:15" x14ac:dyDescent="0.2">
      <c r="A31" s="6" t="s">
        <v>0</v>
      </c>
      <c r="B31" s="8" t="s">
        <v>1</v>
      </c>
      <c r="C31" s="9" t="s">
        <v>2</v>
      </c>
      <c r="D31" s="8" t="s">
        <v>3</v>
      </c>
      <c r="E31" s="9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  <c r="K31" s="9" t="s">
        <v>10</v>
      </c>
      <c r="L31" s="8" t="s">
        <v>11</v>
      </c>
      <c r="M31" s="8" t="s">
        <v>12</v>
      </c>
      <c r="N31" s="8" t="s">
        <v>13</v>
      </c>
      <c r="O31" s="10"/>
    </row>
    <row r="32" spans="1:15" x14ac:dyDescent="0.2">
      <c r="A32" s="11" t="s">
        <v>14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3" t="s">
        <v>31</v>
      </c>
      <c r="O32" s="15"/>
    </row>
    <row r="33" spans="1:15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4" t="s">
        <v>40</v>
      </c>
      <c r="O33" s="15"/>
    </row>
    <row r="34" spans="1:15" ht="15" x14ac:dyDescent="0.25">
      <c r="A34" s="37" t="s">
        <v>15</v>
      </c>
      <c r="B34" s="27">
        <v>50</v>
      </c>
      <c r="C34" s="27">
        <v>60</v>
      </c>
      <c r="D34" s="27">
        <v>59</v>
      </c>
      <c r="E34" s="27">
        <v>62</v>
      </c>
      <c r="F34" s="27">
        <v>65</v>
      </c>
      <c r="G34" s="27">
        <v>43</v>
      </c>
      <c r="H34" s="27">
        <v>43</v>
      </c>
      <c r="I34" s="27">
        <v>51</v>
      </c>
      <c r="J34" s="27">
        <v>48</v>
      </c>
      <c r="K34" s="27">
        <v>51</v>
      </c>
      <c r="L34" s="27">
        <v>63</v>
      </c>
      <c r="M34" s="27">
        <v>58</v>
      </c>
      <c r="N34" s="27">
        <f>(B34+C34+D34+E34+F34+G34+H34+I34+J34+K34+L34+M34)/12</f>
        <v>54.416666666666664</v>
      </c>
      <c r="O34" s="46">
        <f t="shared" ref="O34:O47" si="4">(C34+D34+E34+F34+G34+H34+I34+J34+K34+L34+M34+N34)/8</f>
        <v>82.177083333333329</v>
      </c>
    </row>
    <row r="35" spans="1:15" ht="15" x14ac:dyDescent="0.25">
      <c r="A35" s="11" t="s">
        <v>16</v>
      </c>
      <c r="B35" s="25">
        <v>2</v>
      </c>
      <c r="C35" s="25">
        <v>5</v>
      </c>
      <c r="D35" s="25">
        <v>6</v>
      </c>
      <c r="E35" s="25">
        <v>4</v>
      </c>
      <c r="F35" s="25">
        <v>2</v>
      </c>
      <c r="G35" s="25">
        <v>5</v>
      </c>
      <c r="H35" s="25">
        <v>1</v>
      </c>
      <c r="I35" s="25">
        <v>2</v>
      </c>
      <c r="J35" s="25">
        <v>1</v>
      </c>
      <c r="K35" s="25">
        <v>3</v>
      </c>
      <c r="L35" s="25">
        <v>3</v>
      </c>
      <c r="M35" s="25">
        <v>3</v>
      </c>
      <c r="N35" s="25">
        <f t="shared" ref="N35:N47" si="5">(B35+C35+D35+E35+F35+G35+H35+I35+J35+K35+L35+M35)/12</f>
        <v>3.0833333333333335</v>
      </c>
      <c r="O35" s="47">
        <f t="shared" si="4"/>
        <v>4.760416666666667</v>
      </c>
    </row>
    <row r="36" spans="1:15" ht="15" x14ac:dyDescent="0.25">
      <c r="A36" s="11" t="s">
        <v>17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f t="shared" si="5"/>
        <v>0</v>
      </c>
      <c r="O36" s="47">
        <f t="shared" si="4"/>
        <v>0</v>
      </c>
    </row>
    <row r="37" spans="1:15" ht="15" x14ac:dyDescent="0.25">
      <c r="A37" s="11" t="s">
        <v>18</v>
      </c>
      <c r="B37" s="25">
        <v>22</v>
      </c>
      <c r="C37" s="25">
        <v>20</v>
      </c>
      <c r="D37" s="25">
        <v>19</v>
      </c>
      <c r="E37" s="25">
        <v>27</v>
      </c>
      <c r="F37" s="25">
        <v>26</v>
      </c>
      <c r="G37" s="25">
        <v>21</v>
      </c>
      <c r="H37" s="25">
        <v>21</v>
      </c>
      <c r="I37" s="25">
        <v>23</v>
      </c>
      <c r="J37" s="25">
        <v>23</v>
      </c>
      <c r="K37" s="25">
        <v>21</v>
      </c>
      <c r="L37" s="25">
        <v>24</v>
      </c>
      <c r="M37" s="25">
        <v>25</v>
      </c>
      <c r="N37" s="25">
        <f t="shared" si="5"/>
        <v>22.666666666666668</v>
      </c>
      <c r="O37" s="47">
        <f t="shared" si="4"/>
        <v>34.083333333333336</v>
      </c>
    </row>
    <row r="38" spans="1:15" ht="15" x14ac:dyDescent="0.25">
      <c r="A38" s="11" t="s">
        <v>19</v>
      </c>
      <c r="B38" s="25">
        <v>1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</v>
      </c>
      <c r="J38" s="25">
        <v>0</v>
      </c>
      <c r="K38" s="25">
        <v>0</v>
      </c>
      <c r="L38" s="25">
        <v>0</v>
      </c>
      <c r="M38" s="25">
        <v>0</v>
      </c>
      <c r="N38" s="25">
        <f t="shared" si="5"/>
        <v>0.16666666666666666</v>
      </c>
      <c r="O38" s="47">
        <f t="shared" si="4"/>
        <v>0.14583333333333334</v>
      </c>
    </row>
    <row r="39" spans="1:15" ht="15" x14ac:dyDescent="0.25">
      <c r="A39" s="41" t="s">
        <v>35</v>
      </c>
      <c r="B39" s="25">
        <v>20</v>
      </c>
      <c r="C39" s="25">
        <v>18</v>
      </c>
      <c r="D39" s="25">
        <v>18</v>
      </c>
      <c r="E39" s="25">
        <v>18</v>
      </c>
      <c r="F39" s="25">
        <v>15</v>
      </c>
      <c r="G39" s="25">
        <v>14</v>
      </c>
      <c r="H39" s="25">
        <v>17</v>
      </c>
      <c r="I39" s="25">
        <v>13</v>
      </c>
      <c r="J39" s="25">
        <v>16</v>
      </c>
      <c r="K39" s="25">
        <v>16</v>
      </c>
      <c r="L39" s="25">
        <v>15</v>
      </c>
      <c r="M39" s="25">
        <v>19</v>
      </c>
      <c r="N39" s="25">
        <f t="shared" si="5"/>
        <v>16.583333333333332</v>
      </c>
      <c r="O39" s="47">
        <f t="shared" si="4"/>
        <v>24.447916666666668</v>
      </c>
    </row>
    <row r="40" spans="1:15" ht="15" x14ac:dyDescent="0.25">
      <c r="A40" s="11" t="s">
        <v>30</v>
      </c>
      <c r="B40" s="25">
        <v>81</v>
      </c>
      <c r="C40" s="25">
        <v>97</v>
      </c>
      <c r="D40" s="25">
        <v>99</v>
      </c>
      <c r="E40" s="25">
        <v>111</v>
      </c>
      <c r="F40" s="25">
        <v>116</v>
      </c>
      <c r="G40" s="25">
        <v>116</v>
      </c>
      <c r="H40" s="25">
        <v>118</v>
      </c>
      <c r="I40" s="25">
        <v>120</v>
      </c>
      <c r="J40" s="25">
        <v>113</v>
      </c>
      <c r="K40" s="25">
        <v>121</v>
      </c>
      <c r="L40" s="25">
        <v>113</v>
      </c>
      <c r="M40" s="25">
        <v>116</v>
      </c>
      <c r="N40" s="25">
        <f t="shared" si="5"/>
        <v>110.08333333333333</v>
      </c>
      <c r="O40" s="47">
        <f t="shared" si="4"/>
        <v>168.76041666666666</v>
      </c>
    </row>
    <row r="41" spans="1:15" ht="15" x14ac:dyDescent="0.25">
      <c r="A41" s="11" t="s">
        <v>29</v>
      </c>
      <c r="B41" s="25">
        <v>271</v>
      </c>
      <c r="C41" s="25">
        <v>267</v>
      </c>
      <c r="D41" s="25">
        <v>230</v>
      </c>
      <c r="E41" s="25">
        <v>171</v>
      </c>
      <c r="F41" s="25">
        <v>147</v>
      </c>
      <c r="G41" s="25">
        <v>135</v>
      </c>
      <c r="H41" s="25">
        <v>125</v>
      </c>
      <c r="I41" s="25">
        <v>116</v>
      </c>
      <c r="J41" s="25">
        <v>106</v>
      </c>
      <c r="K41" s="25">
        <v>114</v>
      </c>
      <c r="L41" s="25">
        <v>242</v>
      </c>
      <c r="M41" s="25">
        <v>269</v>
      </c>
      <c r="N41" s="25">
        <f t="shared" si="5"/>
        <v>182.75</v>
      </c>
      <c r="O41" s="47">
        <f t="shared" si="4"/>
        <v>263.09375</v>
      </c>
    </row>
    <row r="42" spans="1:15" ht="15" x14ac:dyDescent="0.25">
      <c r="A42" s="11" t="s">
        <v>20</v>
      </c>
      <c r="B42" s="25">
        <v>16</v>
      </c>
      <c r="C42" s="25">
        <v>11</v>
      </c>
      <c r="D42" s="25">
        <v>12</v>
      </c>
      <c r="E42" s="25">
        <v>11</v>
      </c>
      <c r="F42" s="25">
        <v>6</v>
      </c>
      <c r="G42" s="25">
        <v>6</v>
      </c>
      <c r="H42" s="25">
        <v>8</v>
      </c>
      <c r="I42" s="25">
        <v>9</v>
      </c>
      <c r="J42" s="25">
        <v>9</v>
      </c>
      <c r="K42" s="25">
        <v>3</v>
      </c>
      <c r="L42" s="25">
        <v>8</v>
      </c>
      <c r="M42" s="25">
        <v>13</v>
      </c>
      <c r="N42" s="25">
        <f t="shared" si="5"/>
        <v>9.3333333333333339</v>
      </c>
      <c r="O42" s="47">
        <f t="shared" si="4"/>
        <v>13.166666666666666</v>
      </c>
    </row>
    <row r="43" spans="1:15" ht="15" x14ac:dyDescent="0.25">
      <c r="A43" s="11" t="s">
        <v>21</v>
      </c>
      <c r="B43" s="25">
        <v>9</v>
      </c>
      <c r="C43" s="25">
        <v>5</v>
      </c>
      <c r="D43" s="25">
        <v>5</v>
      </c>
      <c r="E43" s="25">
        <v>6</v>
      </c>
      <c r="F43" s="25">
        <v>4</v>
      </c>
      <c r="G43" s="25">
        <v>2</v>
      </c>
      <c r="H43" s="25">
        <v>3</v>
      </c>
      <c r="I43" s="25">
        <v>2</v>
      </c>
      <c r="J43" s="25">
        <v>3</v>
      </c>
      <c r="K43" s="25">
        <v>5</v>
      </c>
      <c r="L43" s="25">
        <v>6</v>
      </c>
      <c r="M43" s="25">
        <v>7</v>
      </c>
      <c r="N43" s="25">
        <f t="shared" si="5"/>
        <v>4.75</v>
      </c>
      <c r="O43" s="47">
        <f t="shared" si="4"/>
        <v>6.59375</v>
      </c>
    </row>
    <row r="44" spans="1:15" ht="15" x14ac:dyDescent="0.25">
      <c r="A44" s="11" t="s">
        <v>22</v>
      </c>
      <c r="B44" s="25">
        <v>122</v>
      </c>
      <c r="C44" s="25">
        <v>129</v>
      </c>
      <c r="D44" s="25">
        <v>133</v>
      </c>
      <c r="E44" s="25">
        <v>129</v>
      </c>
      <c r="F44" s="25">
        <v>122</v>
      </c>
      <c r="G44" s="25">
        <v>212</v>
      </c>
      <c r="H44" s="25">
        <v>273</v>
      </c>
      <c r="I44" s="25">
        <v>234</v>
      </c>
      <c r="J44" s="25">
        <v>151</v>
      </c>
      <c r="K44" s="25">
        <v>129</v>
      </c>
      <c r="L44" s="25">
        <v>131</v>
      </c>
      <c r="M44" s="25">
        <v>155</v>
      </c>
      <c r="N44" s="25">
        <f t="shared" si="5"/>
        <v>160</v>
      </c>
      <c r="O44" s="47">
        <f t="shared" si="4"/>
        <v>244.75</v>
      </c>
    </row>
    <row r="45" spans="1:15" ht="15.75" thickBot="1" x14ac:dyDescent="0.3">
      <c r="A45" s="1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8">
        <f t="shared" si="4"/>
        <v>0</v>
      </c>
    </row>
    <row r="46" spans="1:15" ht="15" x14ac:dyDescent="0.25">
      <c r="A46" s="11"/>
      <c r="B46" s="25"/>
      <c r="C46" s="25"/>
      <c r="D46" s="25"/>
      <c r="E46" s="25"/>
      <c r="F46" s="25" t="s">
        <v>23</v>
      </c>
      <c r="G46" s="25"/>
      <c r="H46" s="25"/>
      <c r="I46" s="25"/>
      <c r="J46" s="25"/>
      <c r="K46" s="25"/>
      <c r="L46" s="25"/>
      <c r="M46" s="25"/>
      <c r="N46" s="25"/>
      <c r="O46" s="47" t="e">
        <f t="shared" si="4"/>
        <v>#VALUE!</v>
      </c>
    </row>
    <row r="47" spans="1:15" ht="15" x14ac:dyDescent="0.25">
      <c r="A47" s="11" t="s">
        <v>24</v>
      </c>
      <c r="B47" s="25">
        <f t="shared" ref="B47:M47" si="6">SUM(B34:B46)</f>
        <v>594</v>
      </c>
      <c r="C47" s="25">
        <f t="shared" si="6"/>
        <v>612</v>
      </c>
      <c r="D47" s="25">
        <f t="shared" si="6"/>
        <v>581</v>
      </c>
      <c r="E47" s="25">
        <f t="shared" si="6"/>
        <v>539</v>
      </c>
      <c r="F47" s="25">
        <f t="shared" si="6"/>
        <v>503</v>
      </c>
      <c r="G47" s="25">
        <f t="shared" si="6"/>
        <v>554</v>
      </c>
      <c r="H47" s="25">
        <f t="shared" si="6"/>
        <v>609</v>
      </c>
      <c r="I47" s="25">
        <f t="shared" si="6"/>
        <v>571</v>
      </c>
      <c r="J47" s="25">
        <f t="shared" si="6"/>
        <v>470</v>
      </c>
      <c r="K47" s="25">
        <f t="shared" si="6"/>
        <v>463</v>
      </c>
      <c r="L47" s="25">
        <f t="shared" si="6"/>
        <v>605</v>
      </c>
      <c r="M47" s="25">
        <f t="shared" si="6"/>
        <v>665</v>
      </c>
      <c r="N47" s="25">
        <f t="shared" si="5"/>
        <v>563.83333333333337</v>
      </c>
      <c r="O47" s="47">
        <f t="shared" si="4"/>
        <v>841.97916666666663</v>
      </c>
    </row>
    <row r="48" spans="1:15" ht="15" thickBot="1" x14ac:dyDescent="0.25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42"/>
      <c r="O48" s="30"/>
    </row>
    <row r="49" spans="1:15" ht="15" x14ac:dyDescent="0.25">
      <c r="A49" s="16" t="s">
        <v>27</v>
      </c>
      <c r="B49" s="32">
        <f t="shared" ref="B49:N49" si="7">B47/B20</f>
        <v>0.46698113207547171</v>
      </c>
      <c r="C49" s="32">
        <f t="shared" si="7"/>
        <v>0.48532910388580491</v>
      </c>
      <c r="D49" s="32">
        <f t="shared" si="7"/>
        <v>0.5</v>
      </c>
      <c r="E49" s="32">
        <f t="shared" si="7"/>
        <v>0.5248296007789679</v>
      </c>
      <c r="F49" s="32">
        <f t="shared" si="7"/>
        <v>0.52232606438213913</v>
      </c>
      <c r="G49" s="32">
        <f t="shared" si="7"/>
        <v>0.56588355464759954</v>
      </c>
      <c r="H49" s="32">
        <f t="shared" si="7"/>
        <v>0.5822179732313576</v>
      </c>
      <c r="I49" s="32">
        <f t="shared" si="7"/>
        <v>0.56929212362911263</v>
      </c>
      <c r="J49" s="32">
        <f t="shared" si="7"/>
        <v>0.54398148148148151</v>
      </c>
      <c r="K49" s="32">
        <f t="shared" si="7"/>
        <v>0.53712296983758701</v>
      </c>
      <c r="L49" s="32">
        <f t="shared" si="7"/>
        <v>0.54211469534050183</v>
      </c>
      <c r="M49" s="32">
        <f t="shared" si="7"/>
        <v>0.5337078651685393</v>
      </c>
      <c r="N49" s="32">
        <f t="shared" si="7"/>
        <v>0.52855245683930951</v>
      </c>
      <c r="O49" s="26"/>
    </row>
    <row r="50" spans="1:15" ht="13.5" thickBot="1" x14ac:dyDescent="0.25">
      <c r="A50" s="24" t="s">
        <v>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5" x14ac:dyDescent="0.2">
      <c r="A54" s="3" t="s">
        <v>43</v>
      </c>
      <c r="B54" s="2"/>
      <c r="C54" s="2"/>
      <c r="D54" s="36">
        <v>33306</v>
      </c>
      <c r="E54" s="2" t="s">
        <v>32</v>
      </c>
      <c r="F54" s="2"/>
      <c r="G54" s="2"/>
      <c r="H54" s="2"/>
      <c r="I54" s="2"/>
      <c r="J54" s="2"/>
      <c r="K54" s="2"/>
      <c r="L54" s="2"/>
      <c r="M54" s="2"/>
      <c r="N54" s="2"/>
    </row>
    <row r="55" spans="1:15" x14ac:dyDescent="0.2">
      <c r="A55" s="3"/>
      <c r="B55" s="2"/>
      <c r="C55" s="2">
        <v>2007</v>
      </c>
      <c r="D55" s="2"/>
      <c r="E55" s="36">
        <v>38143</v>
      </c>
      <c r="F55" s="2"/>
      <c r="G55" s="2"/>
      <c r="H55" s="2"/>
      <c r="I55" s="2"/>
      <c r="J55" s="2"/>
      <c r="K55" s="2"/>
      <c r="L55" s="2"/>
      <c r="M55" s="2"/>
      <c r="N55" s="2"/>
    </row>
    <row r="56" spans="1:15" x14ac:dyDescent="0.2">
      <c r="A56" s="3"/>
      <c r="B56" s="2"/>
      <c r="C56" s="2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5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phoneticPr fontId="0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0" workbookViewId="0">
      <selection activeCell="H7" sqref="H7:H17"/>
    </sheetView>
  </sheetViews>
  <sheetFormatPr defaultRowHeight="12.75" x14ac:dyDescent="0.2"/>
  <cols>
    <col min="1" max="1" width="20.28515625" customWidth="1"/>
    <col min="2" max="2" width="2.7109375" customWidth="1"/>
    <col min="3" max="4" width="6.7109375" customWidth="1"/>
    <col min="5" max="5" width="7.140625" customWidth="1"/>
    <col min="6" max="9" width="6.7109375" customWidth="1"/>
    <col min="10" max="10" width="6.28515625" customWidth="1"/>
    <col min="11" max="11" width="6.7109375" customWidth="1"/>
    <col min="12" max="12" width="6.28515625" customWidth="1"/>
    <col min="13" max="13" width="7.140625" customWidth="1"/>
    <col min="14" max="14" width="6.7109375" customWidth="1"/>
    <col min="15" max="15" width="8.7109375" customWidth="1"/>
    <col min="16" max="16" width="1.7109375" customWidth="1"/>
  </cols>
  <sheetData>
    <row r="1" spans="1:16" x14ac:dyDescent="0.2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  <c r="P1" s="1"/>
    </row>
    <row r="3" spans="1:16" ht="13.5" thickBot="1" x14ac:dyDescent="0.25">
      <c r="A3" t="s">
        <v>34</v>
      </c>
    </row>
    <row r="4" spans="1:16" x14ac:dyDescent="0.2">
      <c r="A4" s="6" t="s">
        <v>0</v>
      </c>
      <c r="B4" s="7"/>
      <c r="C4" s="8" t="s">
        <v>1</v>
      </c>
      <c r="D4" s="33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4"/>
      <c r="M5" s="13"/>
      <c r="N5" s="13"/>
      <c r="O5" s="14" t="s">
        <v>31</v>
      </c>
      <c r="P5" s="15"/>
    </row>
    <row r="6" spans="1:16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4" t="s">
        <v>40</v>
      </c>
      <c r="P6" s="15"/>
    </row>
    <row r="7" spans="1:16" ht="15" x14ac:dyDescent="0.25">
      <c r="A7" s="37" t="s">
        <v>15</v>
      </c>
      <c r="B7" s="7"/>
      <c r="C7" s="27">
        <v>115</v>
      </c>
      <c r="D7" s="27">
        <v>117</v>
      </c>
      <c r="E7" s="27">
        <v>113</v>
      </c>
      <c r="F7" s="27">
        <v>80</v>
      </c>
      <c r="G7" s="38">
        <v>84</v>
      </c>
      <c r="H7" s="27">
        <v>135</v>
      </c>
      <c r="I7" s="27">
        <v>78</v>
      </c>
      <c r="J7" s="27">
        <v>96</v>
      </c>
      <c r="K7" s="27">
        <v>85</v>
      </c>
      <c r="L7" s="27">
        <v>77</v>
      </c>
      <c r="M7" s="27">
        <v>83</v>
      </c>
      <c r="N7" s="27">
        <v>72</v>
      </c>
      <c r="O7" s="27">
        <f>(C7+D7+E7+F7+G7+H7+I7+J7+K7+L7+M7+N7)/12</f>
        <v>94.583333333333329</v>
      </c>
      <c r="P7" s="46">
        <f t="shared" ref="P7:P20" si="0">(D7+E7+F7+G7+H7+I7+J7+K7+L7+M7+N7+O7)/12</f>
        <v>92.881944444444443</v>
      </c>
    </row>
    <row r="8" spans="1:16" ht="15" x14ac:dyDescent="0.25">
      <c r="A8" s="11" t="s">
        <v>16</v>
      </c>
      <c r="B8" s="12"/>
      <c r="C8" s="25">
        <v>0</v>
      </c>
      <c r="D8" s="25">
        <v>0</v>
      </c>
      <c r="E8" s="25">
        <v>0</v>
      </c>
      <c r="F8" s="25">
        <v>1</v>
      </c>
      <c r="G8" s="25">
        <v>0</v>
      </c>
      <c r="H8" s="25">
        <v>1</v>
      </c>
      <c r="I8" s="25">
        <v>1</v>
      </c>
      <c r="J8" s="25">
        <v>2</v>
      </c>
      <c r="K8" s="25">
        <v>1</v>
      </c>
      <c r="L8" s="25">
        <v>0</v>
      </c>
      <c r="M8" s="25">
        <v>2</v>
      </c>
      <c r="N8" s="25">
        <v>4</v>
      </c>
      <c r="O8" s="25">
        <f t="shared" ref="O8:O20" si="1">(C8+D8+E8+F8+G8+H8+I8+J8+K8+L8+M8+N8)/12</f>
        <v>1</v>
      </c>
      <c r="P8" s="47">
        <f t="shared" si="0"/>
        <v>1.0833333333333333</v>
      </c>
    </row>
    <row r="9" spans="1:16" ht="15" x14ac:dyDescent="0.25">
      <c r="A9" s="11" t="s">
        <v>17</v>
      </c>
      <c r="B9" s="12"/>
      <c r="C9" s="25">
        <v>2</v>
      </c>
      <c r="D9" s="25">
        <v>2</v>
      </c>
      <c r="E9" s="25">
        <v>2</v>
      </c>
      <c r="F9" s="25">
        <v>1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f t="shared" si="1"/>
        <v>0.66666666666666663</v>
      </c>
      <c r="P9" s="47">
        <f t="shared" si="0"/>
        <v>0.55555555555555558</v>
      </c>
    </row>
    <row r="10" spans="1:16" ht="15" x14ac:dyDescent="0.25">
      <c r="A10" s="11" t="s">
        <v>18</v>
      </c>
      <c r="B10" s="12"/>
      <c r="C10" s="25">
        <v>60</v>
      </c>
      <c r="D10" s="25">
        <v>67</v>
      </c>
      <c r="E10" s="25">
        <v>49</v>
      </c>
      <c r="F10" s="25">
        <v>48</v>
      </c>
      <c r="G10" s="25">
        <v>49</v>
      </c>
      <c r="H10" s="25">
        <v>46</v>
      </c>
      <c r="I10" s="25">
        <v>49</v>
      </c>
      <c r="J10" s="25">
        <v>46</v>
      </c>
      <c r="K10" s="25">
        <v>41</v>
      </c>
      <c r="L10" s="25">
        <v>37</v>
      </c>
      <c r="M10" s="25">
        <v>39</v>
      </c>
      <c r="N10" s="25">
        <v>42</v>
      </c>
      <c r="O10" s="25">
        <f t="shared" si="1"/>
        <v>47.75</v>
      </c>
      <c r="P10" s="47">
        <f t="shared" si="0"/>
        <v>46.729166666666664</v>
      </c>
    </row>
    <row r="11" spans="1:16" ht="15" x14ac:dyDescent="0.25">
      <c r="A11" s="11" t="s">
        <v>19</v>
      </c>
      <c r="B11" s="12"/>
      <c r="C11" s="25">
        <v>6</v>
      </c>
      <c r="D11" s="25">
        <v>5</v>
      </c>
      <c r="E11" s="25">
        <v>10</v>
      </c>
      <c r="F11" s="25">
        <v>3</v>
      </c>
      <c r="G11" s="25">
        <v>5</v>
      </c>
      <c r="H11" s="25">
        <v>3</v>
      </c>
      <c r="I11" s="25">
        <v>3</v>
      </c>
      <c r="J11" s="25">
        <v>3</v>
      </c>
      <c r="K11" s="25">
        <v>8</v>
      </c>
      <c r="L11" s="25">
        <v>4</v>
      </c>
      <c r="M11" s="25">
        <v>6</v>
      </c>
      <c r="N11" s="25">
        <v>6</v>
      </c>
      <c r="O11" s="25">
        <f t="shared" si="1"/>
        <v>5.166666666666667</v>
      </c>
      <c r="P11" s="47">
        <f t="shared" si="0"/>
        <v>5.0972222222222223</v>
      </c>
    </row>
    <row r="12" spans="1:16" ht="15" x14ac:dyDescent="0.25">
      <c r="A12" s="41" t="s">
        <v>35</v>
      </c>
      <c r="B12" s="12"/>
      <c r="C12" s="25">
        <v>149</v>
      </c>
      <c r="D12" s="25">
        <v>163</v>
      </c>
      <c r="E12" s="25">
        <v>152</v>
      </c>
      <c r="F12" s="25">
        <v>121</v>
      </c>
      <c r="G12" s="25">
        <v>124</v>
      </c>
      <c r="H12" s="25">
        <v>120</v>
      </c>
      <c r="I12" s="25">
        <v>101</v>
      </c>
      <c r="J12" s="25">
        <v>101</v>
      </c>
      <c r="K12" s="25">
        <v>103</v>
      </c>
      <c r="L12" s="25">
        <v>98</v>
      </c>
      <c r="M12" s="25">
        <v>102</v>
      </c>
      <c r="N12" s="25">
        <v>103</v>
      </c>
      <c r="O12" s="25">
        <f t="shared" si="1"/>
        <v>119.75</v>
      </c>
      <c r="P12" s="47">
        <f t="shared" si="0"/>
        <v>117.3125</v>
      </c>
    </row>
    <row r="13" spans="1:16" ht="15" x14ac:dyDescent="0.25">
      <c r="A13" s="11" t="s">
        <v>30</v>
      </c>
      <c r="B13" s="12"/>
      <c r="C13" s="25">
        <v>153</v>
      </c>
      <c r="D13" s="25">
        <v>168</v>
      </c>
      <c r="E13" s="25">
        <v>171</v>
      </c>
      <c r="F13" s="25">
        <v>142</v>
      </c>
      <c r="G13" s="25">
        <v>138</v>
      </c>
      <c r="H13" s="25">
        <v>147</v>
      </c>
      <c r="I13" s="25">
        <v>142</v>
      </c>
      <c r="J13" s="25">
        <v>141</v>
      </c>
      <c r="K13" s="25">
        <v>108</v>
      </c>
      <c r="L13" s="25">
        <v>98</v>
      </c>
      <c r="M13" s="25">
        <v>114</v>
      </c>
      <c r="N13" s="25">
        <v>103</v>
      </c>
      <c r="O13" s="25">
        <f t="shared" si="1"/>
        <v>135.41666666666666</v>
      </c>
      <c r="P13" s="47">
        <f t="shared" si="0"/>
        <v>133.95138888888889</v>
      </c>
    </row>
    <row r="14" spans="1:16" ht="15" x14ac:dyDescent="0.25">
      <c r="A14" s="11" t="s">
        <v>29</v>
      </c>
      <c r="B14" s="12"/>
      <c r="C14" s="25">
        <v>321</v>
      </c>
      <c r="D14" s="25">
        <v>331</v>
      </c>
      <c r="E14" s="25">
        <v>295</v>
      </c>
      <c r="F14" s="25">
        <v>189</v>
      </c>
      <c r="G14" s="25">
        <v>160</v>
      </c>
      <c r="H14" s="25">
        <v>179</v>
      </c>
      <c r="I14" s="25">
        <v>148</v>
      </c>
      <c r="J14" s="25">
        <v>153</v>
      </c>
      <c r="K14" s="25">
        <v>160</v>
      </c>
      <c r="L14" s="25">
        <v>178</v>
      </c>
      <c r="M14" s="25">
        <v>312</v>
      </c>
      <c r="N14" s="25">
        <v>367</v>
      </c>
      <c r="O14" s="25">
        <f t="shared" si="1"/>
        <v>232.75</v>
      </c>
      <c r="P14" s="47">
        <f t="shared" si="0"/>
        <v>225.39583333333334</v>
      </c>
    </row>
    <row r="15" spans="1:16" ht="15" x14ac:dyDescent="0.25">
      <c r="A15" s="11" t="s">
        <v>20</v>
      </c>
      <c r="B15" s="12"/>
      <c r="C15" s="25">
        <v>43</v>
      </c>
      <c r="D15" s="25">
        <v>44</v>
      </c>
      <c r="E15" s="25">
        <v>27</v>
      </c>
      <c r="F15" s="25">
        <v>31</v>
      </c>
      <c r="G15" s="25">
        <v>25</v>
      </c>
      <c r="H15" s="25">
        <v>25</v>
      </c>
      <c r="I15" s="25">
        <v>25</v>
      </c>
      <c r="J15" s="25">
        <v>23</v>
      </c>
      <c r="K15" s="25">
        <v>18</v>
      </c>
      <c r="L15" s="25">
        <v>19</v>
      </c>
      <c r="M15" s="25">
        <v>33</v>
      </c>
      <c r="N15" s="25">
        <v>46</v>
      </c>
      <c r="O15" s="25">
        <f t="shared" si="1"/>
        <v>29.916666666666668</v>
      </c>
      <c r="P15" s="47">
        <f t="shared" si="0"/>
        <v>28.826388888888889</v>
      </c>
    </row>
    <row r="16" spans="1:16" ht="15" x14ac:dyDescent="0.25">
      <c r="A16" s="11" t="s">
        <v>21</v>
      </c>
      <c r="B16" s="12"/>
      <c r="C16" s="25">
        <v>33</v>
      </c>
      <c r="D16" s="25">
        <v>34</v>
      </c>
      <c r="E16" s="25">
        <v>32</v>
      </c>
      <c r="F16" s="25">
        <v>29</v>
      </c>
      <c r="G16" s="25">
        <v>24</v>
      </c>
      <c r="H16" s="25">
        <v>23</v>
      </c>
      <c r="I16" s="25">
        <v>23</v>
      </c>
      <c r="J16" s="25">
        <v>17</v>
      </c>
      <c r="K16" s="25">
        <v>20</v>
      </c>
      <c r="L16" s="25">
        <v>18</v>
      </c>
      <c r="M16" s="25">
        <v>14</v>
      </c>
      <c r="N16" s="25">
        <v>12</v>
      </c>
      <c r="O16" s="25">
        <f t="shared" si="1"/>
        <v>23.25</v>
      </c>
      <c r="P16" s="47">
        <f t="shared" si="0"/>
        <v>22.4375</v>
      </c>
    </row>
    <row r="17" spans="1:16" ht="15" x14ac:dyDescent="0.25">
      <c r="A17" s="11" t="s">
        <v>22</v>
      </c>
      <c r="B17" s="12"/>
      <c r="C17" s="25">
        <v>374</v>
      </c>
      <c r="D17" s="25">
        <v>375</v>
      </c>
      <c r="E17" s="25">
        <v>295</v>
      </c>
      <c r="F17" s="25">
        <v>258</v>
      </c>
      <c r="G17" s="25">
        <v>225</v>
      </c>
      <c r="H17" s="25">
        <v>325</v>
      </c>
      <c r="I17" s="25">
        <v>382</v>
      </c>
      <c r="J17" s="25">
        <v>379</v>
      </c>
      <c r="K17" s="25">
        <v>238</v>
      </c>
      <c r="L17" s="25">
        <v>214</v>
      </c>
      <c r="M17" s="25">
        <v>280</v>
      </c>
      <c r="N17" s="25">
        <v>347</v>
      </c>
      <c r="O17" s="25">
        <f t="shared" si="1"/>
        <v>307.66666666666669</v>
      </c>
      <c r="P17" s="47">
        <f t="shared" si="0"/>
        <v>302.13888888888886</v>
      </c>
    </row>
    <row r="18" spans="1:16" ht="15.75" thickBot="1" x14ac:dyDescent="0.3">
      <c r="A18" s="17"/>
      <c r="B18" s="1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5"/>
      <c r="P18" s="48">
        <f t="shared" si="0"/>
        <v>0</v>
      </c>
    </row>
    <row r="19" spans="1:16" ht="15" x14ac:dyDescent="0.25">
      <c r="A19" s="6"/>
      <c r="B19" s="7"/>
      <c r="C19" s="27"/>
      <c r="D19" s="27"/>
      <c r="E19" s="27"/>
      <c r="F19" s="27"/>
      <c r="G19" s="27" t="s">
        <v>23</v>
      </c>
      <c r="H19" s="27"/>
      <c r="I19" s="27"/>
      <c r="J19" s="27"/>
      <c r="K19" s="27"/>
      <c r="L19" s="27" t="s">
        <v>23</v>
      </c>
      <c r="M19" s="27"/>
      <c r="N19" s="27"/>
      <c r="O19" s="27"/>
      <c r="P19" s="46" t="e">
        <f t="shared" si="0"/>
        <v>#VALUE!</v>
      </c>
    </row>
    <row r="20" spans="1:16" ht="15" x14ac:dyDescent="0.25">
      <c r="A20" s="11" t="s">
        <v>24</v>
      </c>
      <c r="B20" s="12"/>
      <c r="C20" s="25">
        <f t="shared" ref="C20:N20" si="2">SUM(C7:C19)</f>
        <v>1256</v>
      </c>
      <c r="D20" s="25">
        <f t="shared" si="2"/>
        <v>1306</v>
      </c>
      <c r="E20" s="25">
        <f t="shared" si="2"/>
        <v>1146</v>
      </c>
      <c r="F20" s="25">
        <f t="shared" si="2"/>
        <v>903</v>
      </c>
      <c r="G20" s="25">
        <f t="shared" si="2"/>
        <v>835</v>
      </c>
      <c r="H20" s="25">
        <f t="shared" si="2"/>
        <v>1004</v>
      </c>
      <c r="I20" s="25">
        <f t="shared" si="2"/>
        <v>952</v>
      </c>
      <c r="J20" s="25">
        <f t="shared" si="2"/>
        <v>961</v>
      </c>
      <c r="K20" s="25">
        <f t="shared" si="2"/>
        <v>782</v>
      </c>
      <c r="L20" s="25">
        <f t="shared" si="2"/>
        <v>743</v>
      </c>
      <c r="M20" s="25">
        <f t="shared" si="2"/>
        <v>985</v>
      </c>
      <c r="N20" s="25">
        <f t="shared" si="2"/>
        <v>1102</v>
      </c>
      <c r="O20" s="25">
        <f t="shared" si="1"/>
        <v>997.91666666666663</v>
      </c>
      <c r="P20" s="47">
        <f t="shared" si="0"/>
        <v>976.40972222222217</v>
      </c>
    </row>
    <row r="21" spans="1:16" ht="15" thickBot="1" x14ac:dyDescent="0.25">
      <c r="A21" s="21"/>
      <c r="B21" s="2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42"/>
      <c r="P21" s="30"/>
    </row>
    <row r="22" spans="1:16" ht="15" x14ac:dyDescent="0.25">
      <c r="A22" s="16" t="s">
        <v>25</v>
      </c>
      <c r="B22" s="12"/>
      <c r="C22" s="31">
        <f>C20/$E$54</f>
        <v>3.5378288547124104E-2</v>
      </c>
      <c r="D22" s="31">
        <f t="shared" ref="D22:I22" si="3">D20/$E$54</f>
        <v>3.6786659906484144E-2</v>
      </c>
      <c r="E22" s="31">
        <f t="shared" si="3"/>
        <v>3.2279871556532024E-2</v>
      </c>
      <c r="F22" s="31">
        <f t="shared" si="3"/>
        <v>2.5435186750042253E-2</v>
      </c>
      <c r="G22" s="31">
        <f t="shared" si="3"/>
        <v>2.3519801701312602E-2</v>
      </c>
      <c r="H22" s="31">
        <f t="shared" si="3"/>
        <v>2.8280096895949524E-2</v>
      </c>
      <c r="I22" s="31">
        <f t="shared" si="3"/>
        <v>2.6815390682215088E-2</v>
      </c>
      <c r="J22" s="31">
        <f t="shared" ref="J22:O22" si="4">J20/$E$54</f>
        <v>2.7068897526899893E-2</v>
      </c>
      <c r="K22" s="31">
        <f t="shared" si="4"/>
        <v>2.2026928060390964E-2</v>
      </c>
      <c r="L22" s="31">
        <f t="shared" si="4"/>
        <v>2.0928398400090135E-2</v>
      </c>
      <c r="M22" s="31">
        <f t="shared" si="4"/>
        <v>2.7744915779392709E-2</v>
      </c>
      <c r="N22" s="31">
        <f t="shared" si="4"/>
        <v>3.1040504760295195E-2</v>
      </c>
      <c r="O22" s="31">
        <f t="shared" si="4"/>
        <v>2.8108745047227386E-2</v>
      </c>
      <c r="P22" s="26"/>
    </row>
    <row r="23" spans="1:16" ht="13.5" thickBot="1" x14ac:dyDescent="0.25">
      <c r="A23" s="17" t="s">
        <v>26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x14ac:dyDescent="0.2">
      <c r="A28" s="3" t="s">
        <v>36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/>
    <row r="31" spans="1:16" x14ac:dyDescent="0.2">
      <c r="A31" s="6" t="s">
        <v>0</v>
      </c>
      <c r="B31" s="7"/>
      <c r="C31" s="8" t="s">
        <v>1</v>
      </c>
      <c r="D31" s="9" t="s">
        <v>2</v>
      </c>
      <c r="E31" s="8" t="s">
        <v>3</v>
      </c>
      <c r="F31" s="9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9" t="s">
        <v>10</v>
      </c>
      <c r="M31" s="8" t="s">
        <v>11</v>
      </c>
      <c r="N31" s="8" t="s">
        <v>12</v>
      </c>
      <c r="O31" s="8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3" t="s">
        <v>31</v>
      </c>
      <c r="P32" s="15"/>
    </row>
    <row r="33" spans="1:16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4" t="s">
        <v>40</v>
      </c>
      <c r="P33" s="15"/>
    </row>
    <row r="34" spans="1:16" ht="15" x14ac:dyDescent="0.25">
      <c r="A34" s="37" t="s">
        <v>15</v>
      </c>
      <c r="B34" s="7"/>
      <c r="C34" s="27">
        <v>56</v>
      </c>
      <c r="D34" s="27">
        <v>52</v>
      </c>
      <c r="E34" s="27">
        <v>58</v>
      </c>
      <c r="F34" s="27">
        <v>42</v>
      </c>
      <c r="G34" s="27">
        <v>40</v>
      </c>
      <c r="H34" s="27">
        <v>59</v>
      </c>
      <c r="I34" s="27">
        <v>43</v>
      </c>
      <c r="J34" s="27">
        <v>47</v>
      </c>
      <c r="K34" s="27">
        <v>46</v>
      </c>
      <c r="L34" s="27">
        <v>37</v>
      </c>
      <c r="M34" s="27">
        <v>38</v>
      </c>
      <c r="N34" s="27">
        <v>33</v>
      </c>
      <c r="O34" s="27">
        <f>(C34+D34+E34+F34+G34+H34+I34+J34+K34+L34+M34+N34)/12</f>
        <v>45.916666666666664</v>
      </c>
      <c r="P34" s="28"/>
    </row>
    <row r="35" spans="1:16" ht="15" x14ac:dyDescent="0.25">
      <c r="A35" s="11" t="s">
        <v>16</v>
      </c>
      <c r="B35" s="12"/>
      <c r="C35" s="25">
        <v>0</v>
      </c>
      <c r="D35" s="25">
        <v>0</v>
      </c>
      <c r="E35" s="25">
        <v>0</v>
      </c>
      <c r="F35" s="25">
        <v>1</v>
      </c>
      <c r="G35" s="25">
        <v>0</v>
      </c>
      <c r="H35" s="25">
        <v>1</v>
      </c>
      <c r="I35" s="25">
        <v>1</v>
      </c>
      <c r="J35" s="25">
        <v>2</v>
      </c>
      <c r="K35" s="25">
        <v>1</v>
      </c>
      <c r="L35" s="25">
        <v>0</v>
      </c>
      <c r="M35" s="25">
        <v>0</v>
      </c>
      <c r="N35" s="25">
        <v>2</v>
      </c>
      <c r="O35" s="25">
        <f t="shared" ref="O35:O47" si="5">(C35+D35+E35+F35+G35+H35+I35+J35+K35+L35+M35+N35)/12</f>
        <v>0.66666666666666663</v>
      </c>
      <c r="P35" s="26"/>
    </row>
    <row r="36" spans="1:16" ht="15" x14ac:dyDescent="0.25">
      <c r="A36" s="11" t="s">
        <v>17</v>
      </c>
      <c r="B36" s="12"/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f t="shared" si="5"/>
        <v>0</v>
      </c>
      <c r="P36" s="26"/>
    </row>
    <row r="37" spans="1:16" ht="15" x14ac:dyDescent="0.25">
      <c r="A37" s="11" t="s">
        <v>18</v>
      </c>
      <c r="B37" s="12"/>
      <c r="C37" s="25">
        <v>31</v>
      </c>
      <c r="D37" s="25">
        <v>35</v>
      </c>
      <c r="E37" s="25">
        <v>28</v>
      </c>
      <c r="F37" s="25">
        <v>24</v>
      </c>
      <c r="G37" s="25">
        <v>27</v>
      </c>
      <c r="H37" s="25">
        <v>25</v>
      </c>
      <c r="I37" s="25">
        <v>24</v>
      </c>
      <c r="J37" s="25">
        <v>24</v>
      </c>
      <c r="K37" s="25">
        <v>22</v>
      </c>
      <c r="L37" s="25">
        <v>21</v>
      </c>
      <c r="M37" s="25">
        <v>22</v>
      </c>
      <c r="N37" s="25">
        <v>20</v>
      </c>
      <c r="O37" s="25">
        <f t="shared" si="5"/>
        <v>25.25</v>
      </c>
      <c r="P37" s="26"/>
    </row>
    <row r="38" spans="1:16" ht="15" x14ac:dyDescent="0.25">
      <c r="A38" s="11" t="s">
        <v>19</v>
      </c>
      <c r="B38" s="12"/>
      <c r="C38" s="25">
        <v>1</v>
      </c>
      <c r="D38" s="25">
        <v>0</v>
      </c>
      <c r="E38" s="25">
        <v>1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1</v>
      </c>
      <c r="L38" s="25">
        <v>0</v>
      </c>
      <c r="M38" s="25">
        <v>0</v>
      </c>
      <c r="N38" s="25">
        <v>0</v>
      </c>
      <c r="O38" s="25">
        <f t="shared" si="5"/>
        <v>0.25</v>
      </c>
      <c r="P38" s="26"/>
    </row>
    <row r="39" spans="1:16" ht="15" x14ac:dyDescent="0.25">
      <c r="A39" s="41" t="s">
        <v>35</v>
      </c>
      <c r="B39" s="12"/>
      <c r="C39" s="25">
        <v>18</v>
      </c>
      <c r="D39" s="25">
        <v>18</v>
      </c>
      <c r="E39" s="25">
        <v>20</v>
      </c>
      <c r="F39" s="25">
        <v>12</v>
      </c>
      <c r="G39" s="25">
        <v>14</v>
      </c>
      <c r="H39" s="25">
        <v>13</v>
      </c>
      <c r="I39" s="25">
        <v>13</v>
      </c>
      <c r="J39" s="25">
        <v>15</v>
      </c>
      <c r="K39" s="25">
        <v>16</v>
      </c>
      <c r="L39" s="25">
        <v>14</v>
      </c>
      <c r="M39" s="25">
        <v>14</v>
      </c>
      <c r="N39" s="25">
        <v>12</v>
      </c>
      <c r="O39" s="25">
        <f t="shared" si="5"/>
        <v>14.916666666666666</v>
      </c>
      <c r="P39" s="26"/>
    </row>
    <row r="40" spans="1:16" ht="15" x14ac:dyDescent="0.25">
      <c r="A40" s="11" t="s">
        <v>30</v>
      </c>
      <c r="B40" s="12"/>
      <c r="C40" s="25">
        <v>103</v>
      </c>
      <c r="D40" s="25">
        <v>109</v>
      </c>
      <c r="E40" s="25">
        <v>122</v>
      </c>
      <c r="F40" s="25">
        <v>94</v>
      </c>
      <c r="G40" s="25">
        <v>96</v>
      </c>
      <c r="H40" s="25">
        <v>101</v>
      </c>
      <c r="I40" s="25">
        <v>0</v>
      </c>
      <c r="J40" s="25">
        <v>105</v>
      </c>
      <c r="K40" s="25">
        <v>74</v>
      </c>
      <c r="L40" s="25">
        <v>57</v>
      </c>
      <c r="M40" s="25">
        <v>76</v>
      </c>
      <c r="N40" s="25">
        <v>66</v>
      </c>
      <c r="O40" s="25">
        <f t="shared" si="5"/>
        <v>83.583333333333329</v>
      </c>
      <c r="P40" s="26"/>
    </row>
    <row r="41" spans="1:16" ht="15" x14ac:dyDescent="0.25">
      <c r="A41" s="11" t="s">
        <v>29</v>
      </c>
      <c r="B41" s="12"/>
      <c r="C41" s="25">
        <v>202</v>
      </c>
      <c r="D41" s="25">
        <v>210</v>
      </c>
      <c r="E41" s="25">
        <v>186</v>
      </c>
      <c r="F41" s="25">
        <v>117</v>
      </c>
      <c r="G41" s="25">
        <v>97</v>
      </c>
      <c r="H41" s="25">
        <v>114</v>
      </c>
      <c r="I41" s="25">
        <v>105</v>
      </c>
      <c r="J41" s="25">
        <v>100</v>
      </c>
      <c r="K41" s="25">
        <v>103</v>
      </c>
      <c r="L41" s="25">
        <v>109</v>
      </c>
      <c r="M41" s="25">
        <v>208</v>
      </c>
      <c r="N41" s="25">
        <v>261</v>
      </c>
      <c r="O41" s="25">
        <f t="shared" si="5"/>
        <v>151</v>
      </c>
      <c r="P41" s="26"/>
    </row>
    <row r="42" spans="1:16" ht="15" x14ac:dyDescent="0.25">
      <c r="A42" s="11" t="s">
        <v>20</v>
      </c>
      <c r="B42" s="12"/>
      <c r="C42" s="25">
        <v>6</v>
      </c>
      <c r="D42" s="25">
        <v>8</v>
      </c>
      <c r="E42" s="25">
        <v>5</v>
      </c>
      <c r="F42" s="25">
        <v>12</v>
      </c>
      <c r="G42" s="25">
        <v>10</v>
      </c>
      <c r="H42" s="25">
        <v>11</v>
      </c>
      <c r="I42" s="25">
        <v>92</v>
      </c>
      <c r="J42" s="25">
        <v>11</v>
      </c>
      <c r="K42" s="25">
        <v>5</v>
      </c>
      <c r="L42" s="25">
        <v>7</v>
      </c>
      <c r="M42" s="25">
        <v>9</v>
      </c>
      <c r="N42" s="25">
        <v>13</v>
      </c>
      <c r="O42" s="25">
        <f t="shared" si="5"/>
        <v>15.75</v>
      </c>
      <c r="P42" s="26"/>
    </row>
    <row r="43" spans="1:16" ht="15" x14ac:dyDescent="0.25">
      <c r="A43" s="11" t="s">
        <v>21</v>
      </c>
      <c r="B43" s="12"/>
      <c r="C43" s="25">
        <v>17</v>
      </c>
      <c r="D43" s="25">
        <v>18</v>
      </c>
      <c r="E43" s="25">
        <v>18</v>
      </c>
      <c r="F43" s="25">
        <v>17</v>
      </c>
      <c r="G43" s="25">
        <v>13</v>
      </c>
      <c r="H43" s="25">
        <v>13</v>
      </c>
      <c r="I43" s="25">
        <v>10</v>
      </c>
      <c r="J43" s="25">
        <v>10</v>
      </c>
      <c r="K43" s="25">
        <v>12</v>
      </c>
      <c r="L43" s="25">
        <v>10</v>
      </c>
      <c r="M43" s="25">
        <v>9</v>
      </c>
      <c r="N43" s="25">
        <v>7</v>
      </c>
      <c r="O43" s="25">
        <f t="shared" si="5"/>
        <v>12.833333333333334</v>
      </c>
      <c r="P43" s="26"/>
    </row>
    <row r="44" spans="1:16" ht="15" x14ac:dyDescent="0.25">
      <c r="A44" s="11" t="s">
        <v>22</v>
      </c>
      <c r="B44" s="12"/>
      <c r="C44" s="25">
        <v>126</v>
      </c>
      <c r="D44" s="25">
        <v>123</v>
      </c>
      <c r="E44" s="25">
        <v>126</v>
      </c>
      <c r="F44" s="25">
        <v>116</v>
      </c>
      <c r="G44" s="25">
        <v>104</v>
      </c>
      <c r="H44" s="25">
        <v>179</v>
      </c>
      <c r="I44" s="25">
        <v>264</v>
      </c>
      <c r="J44" s="25">
        <v>237</v>
      </c>
      <c r="K44" s="25">
        <v>125</v>
      </c>
      <c r="L44" s="25">
        <v>92</v>
      </c>
      <c r="M44" s="25">
        <v>117</v>
      </c>
      <c r="N44" s="25">
        <v>118</v>
      </c>
      <c r="O44" s="25">
        <f t="shared" si="5"/>
        <v>143.91666666666666</v>
      </c>
      <c r="P44" s="26"/>
    </row>
    <row r="45" spans="1:16" ht="15.75" thickBot="1" x14ac:dyDescent="0.3">
      <c r="A45" s="17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0"/>
    </row>
    <row r="46" spans="1:16" ht="15" x14ac:dyDescent="0.25">
      <c r="A46" s="11"/>
      <c r="B46" s="12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25"/>
      <c r="P46" s="26"/>
    </row>
    <row r="47" spans="1:16" ht="15" x14ac:dyDescent="0.25">
      <c r="A47" s="11" t="s">
        <v>24</v>
      </c>
      <c r="B47" s="12"/>
      <c r="C47" s="25">
        <f t="shared" ref="C47:N47" si="6">SUM(C34:C46)</f>
        <v>560</v>
      </c>
      <c r="D47" s="25">
        <f t="shared" si="6"/>
        <v>573</v>
      </c>
      <c r="E47" s="25">
        <f t="shared" si="6"/>
        <v>564</v>
      </c>
      <c r="F47" s="25">
        <f t="shared" si="6"/>
        <v>435</v>
      </c>
      <c r="G47" s="25">
        <f t="shared" si="6"/>
        <v>401</v>
      </c>
      <c r="H47" s="25">
        <f t="shared" si="6"/>
        <v>516</v>
      </c>
      <c r="I47" s="25">
        <f t="shared" si="6"/>
        <v>552</v>
      </c>
      <c r="J47" s="25">
        <f t="shared" si="6"/>
        <v>551</v>
      </c>
      <c r="K47" s="25">
        <f t="shared" si="6"/>
        <v>405</v>
      </c>
      <c r="L47" s="25">
        <f t="shared" si="6"/>
        <v>347</v>
      </c>
      <c r="M47" s="25">
        <f t="shared" si="6"/>
        <v>493</v>
      </c>
      <c r="N47" s="25">
        <f t="shared" si="6"/>
        <v>532</v>
      </c>
      <c r="O47" s="25">
        <f t="shared" si="5"/>
        <v>494.08333333333331</v>
      </c>
      <c r="P47" s="26"/>
    </row>
    <row r="48" spans="1:16" ht="15" thickBot="1" x14ac:dyDescent="0.25">
      <c r="A48" s="21"/>
      <c r="B48" s="22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42"/>
      <c r="P48" s="30"/>
    </row>
    <row r="49" spans="1:16" ht="15" x14ac:dyDescent="0.25">
      <c r="A49" s="16" t="s">
        <v>27</v>
      </c>
      <c r="B49" s="12"/>
      <c r="C49" s="32">
        <f>C47/C20</f>
        <v>0.44585987261146498</v>
      </c>
      <c r="D49" s="32">
        <f t="shared" ref="D49:O49" si="7">D47/D20</f>
        <v>0.43874425727411948</v>
      </c>
      <c r="E49" s="32">
        <f t="shared" si="7"/>
        <v>0.49214659685863876</v>
      </c>
      <c r="F49" s="32">
        <f t="shared" si="7"/>
        <v>0.48172757475083056</v>
      </c>
      <c r="G49" s="32">
        <f t="shared" si="7"/>
        <v>0.48023952095808381</v>
      </c>
      <c r="H49" s="32">
        <f t="shared" si="7"/>
        <v>0.51394422310756971</v>
      </c>
      <c r="I49" s="32">
        <f t="shared" si="7"/>
        <v>0.57983193277310929</v>
      </c>
      <c r="J49" s="32">
        <f t="shared" si="7"/>
        <v>0.57336108220603543</v>
      </c>
      <c r="K49" s="32">
        <f t="shared" si="7"/>
        <v>0.51790281329923271</v>
      </c>
      <c r="L49" s="32">
        <f t="shared" si="7"/>
        <v>0.46702557200538358</v>
      </c>
      <c r="M49" s="32">
        <f t="shared" si="7"/>
        <v>0.500507614213198</v>
      </c>
      <c r="N49" s="32">
        <f t="shared" si="7"/>
        <v>0.48275862068965519</v>
      </c>
      <c r="O49" s="32">
        <f t="shared" si="7"/>
        <v>0.49511482254697287</v>
      </c>
      <c r="P49" s="26"/>
    </row>
    <row r="50" spans="1:16" ht="13.5" thickBot="1" x14ac:dyDescent="0.25">
      <c r="A50" s="24" t="s">
        <v>28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6" x14ac:dyDescent="0.2">
      <c r="A54" s="3" t="s">
        <v>33</v>
      </c>
      <c r="B54" s="2"/>
      <c r="C54" s="2"/>
      <c r="D54" s="2"/>
      <c r="E54" s="36">
        <v>35502</v>
      </c>
      <c r="F54" s="2" t="s">
        <v>32</v>
      </c>
      <c r="G54" s="2"/>
      <c r="H54" s="2"/>
      <c r="I54" s="2"/>
      <c r="J54" s="2"/>
      <c r="K54" s="2"/>
      <c r="L54" s="2"/>
      <c r="M54" s="2"/>
      <c r="N54" s="2"/>
      <c r="O54" s="2"/>
    </row>
    <row r="55" spans="1:16" x14ac:dyDescent="0.2">
      <c r="A55" s="3"/>
      <c r="B55" s="2"/>
      <c r="C55" s="2"/>
      <c r="D55" s="2"/>
      <c r="E55" s="36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6" x14ac:dyDescent="0.2">
      <c r="A56" s="3"/>
      <c r="B56" s="2"/>
      <c r="C56" s="2"/>
      <c r="D56" s="2"/>
      <c r="E56" s="36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honeticPr fontId="0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9" zoomScaleNormal="89" workbookViewId="0">
      <selection activeCell="P11" sqref="P11"/>
    </sheetView>
  </sheetViews>
  <sheetFormatPr defaultColWidth="9.140625"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9.5703125" style="2" customWidth="1"/>
    <col min="15" max="15" width="9" style="2" customWidth="1"/>
    <col min="16" max="16384" width="9.140625" style="2"/>
  </cols>
  <sheetData>
    <row r="1" spans="1:18" x14ac:dyDescent="0.2">
      <c r="A1" s="35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</row>
    <row r="7" spans="1:18" x14ac:dyDescent="0.2">
      <c r="A7" s="57" t="s">
        <v>50</v>
      </c>
      <c r="B7" s="12"/>
      <c r="C7" s="107">
        <v>23</v>
      </c>
      <c r="D7" s="107">
        <v>25</v>
      </c>
      <c r="E7" s="107">
        <v>27</v>
      </c>
      <c r="F7" s="107">
        <v>24</v>
      </c>
      <c r="G7" s="107">
        <v>19</v>
      </c>
      <c r="H7" s="107">
        <v>17</v>
      </c>
      <c r="I7" s="107">
        <v>18</v>
      </c>
      <c r="J7" s="107">
        <v>14</v>
      </c>
      <c r="K7" s="107">
        <v>15</v>
      </c>
      <c r="L7" s="107">
        <v>16</v>
      </c>
      <c r="M7" s="107">
        <v>14</v>
      </c>
      <c r="N7" s="107">
        <v>13</v>
      </c>
      <c r="O7" s="61">
        <f>SUM(C7:N7)/12</f>
        <v>18.75</v>
      </c>
    </row>
    <row r="8" spans="1:18" x14ac:dyDescent="0.2">
      <c r="A8" s="57" t="s">
        <v>51</v>
      </c>
      <c r="B8" s="12"/>
      <c r="C8" s="107">
        <v>1</v>
      </c>
      <c r="D8" s="107">
        <v>1</v>
      </c>
      <c r="E8" s="107">
        <v>3</v>
      </c>
      <c r="F8" s="107">
        <v>3</v>
      </c>
      <c r="G8" s="107">
        <v>2</v>
      </c>
      <c r="H8" s="107">
        <v>2</v>
      </c>
      <c r="I8" s="107">
        <v>3</v>
      </c>
      <c r="J8" s="107">
        <v>3</v>
      </c>
      <c r="K8" s="107">
        <v>3</v>
      </c>
      <c r="L8" s="107">
        <v>3</v>
      </c>
      <c r="M8" s="107">
        <v>3</v>
      </c>
      <c r="N8" s="107">
        <v>3</v>
      </c>
      <c r="O8" s="61">
        <f t="shared" ref="O8:O22" si="0">SUM(C8:N8)/12</f>
        <v>2.5</v>
      </c>
    </row>
    <row r="9" spans="1:18" x14ac:dyDescent="0.2">
      <c r="A9" s="62" t="s">
        <v>18</v>
      </c>
      <c r="B9" s="12"/>
      <c r="C9" s="107">
        <v>105</v>
      </c>
      <c r="D9" s="107">
        <v>105</v>
      </c>
      <c r="E9" s="107">
        <v>89</v>
      </c>
      <c r="F9" s="107">
        <v>83</v>
      </c>
      <c r="G9" s="107">
        <v>71</v>
      </c>
      <c r="H9" s="107">
        <v>66</v>
      </c>
      <c r="I9" s="107">
        <v>67</v>
      </c>
      <c r="J9" s="107">
        <v>60</v>
      </c>
      <c r="K9" s="107">
        <v>70</v>
      </c>
      <c r="L9" s="107">
        <v>72</v>
      </c>
      <c r="M9" s="107">
        <v>86</v>
      </c>
      <c r="N9" s="107">
        <v>83</v>
      </c>
      <c r="O9" s="61">
        <f t="shared" si="0"/>
        <v>79.75</v>
      </c>
    </row>
    <row r="10" spans="1:18" x14ac:dyDescent="0.2">
      <c r="A10" s="62" t="s">
        <v>19</v>
      </c>
      <c r="B10" s="12"/>
      <c r="C10" s="107">
        <v>1</v>
      </c>
      <c r="D10" s="107">
        <v>1</v>
      </c>
      <c r="E10" s="107">
        <v>1</v>
      </c>
      <c r="F10" s="107">
        <v>1</v>
      </c>
      <c r="G10" s="107">
        <v>1</v>
      </c>
      <c r="H10" s="107">
        <v>1</v>
      </c>
      <c r="I10" s="107">
        <v>1</v>
      </c>
      <c r="J10" s="107">
        <v>1</v>
      </c>
      <c r="K10" s="107">
        <v>1</v>
      </c>
      <c r="L10" s="107">
        <v>1</v>
      </c>
      <c r="M10" s="107"/>
      <c r="N10" s="107"/>
      <c r="O10" s="61">
        <f t="shared" si="0"/>
        <v>0.83333333333333337</v>
      </c>
    </row>
    <row r="11" spans="1:18" x14ac:dyDescent="0.2">
      <c r="A11" s="41" t="s">
        <v>52</v>
      </c>
      <c r="B11" s="12"/>
      <c r="C11" s="107">
        <v>8</v>
      </c>
      <c r="D11" s="107">
        <v>9</v>
      </c>
      <c r="E11" s="107">
        <v>7</v>
      </c>
      <c r="F11" s="107">
        <v>5</v>
      </c>
      <c r="G11" s="107">
        <v>4</v>
      </c>
      <c r="H11" s="107">
        <v>3</v>
      </c>
      <c r="I11" s="107">
        <v>3</v>
      </c>
      <c r="J11" s="107">
        <v>2</v>
      </c>
      <c r="K11" s="107">
        <v>3</v>
      </c>
      <c r="L11" s="107">
        <v>5</v>
      </c>
      <c r="M11" s="107">
        <v>8</v>
      </c>
      <c r="N11" s="107">
        <v>8</v>
      </c>
      <c r="O11" s="61">
        <f t="shared" si="0"/>
        <v>5.416666666666667</v>
      </c>
    </row>
    <row r="12" spans="1:18" x14ac:dyDescent="0.2">
      <c r="A12" s="41" t="s">
        <v>35</v>
      </c>
      <c r="B12" s="12"/>
      <c r="C12" s="107">
        <v>252</v>
      </c>
      <c r="D12" s="107">
        <v>246</v>
      </c>
      <c r="E12" s="107">
        <v>224</v>
      </c>
      <c r="F12" s="107">
        <v>208</v>
      </c>
      <c r="G12" s="107">
        <v>204</v>
      </c>
      <c r="H12" s="107">
        <v>192</v>
      </c>
      <c r="I12" s="107">
        <v>191</v>
      </c>
      <c r="J12" s="107">
        <v>187</v>
      </c>
      <c r="K12" s="107">
        <v>183</v>
      </c>
      <c r="L12" s="107">
        <v>172</v>
      </c>
      <c r="M12" s="107">
        <v>183</v>
      </c>
      <c r="N12" s="107">
        <v>166</v>
      </c>
      <c r="O12" s="61">
        <f t="shared" si="0"/>
        <v>200.66666666666666</v>
      </c>
    </row>
    <row r="13" spans="1:18" x14ac:dyDescent="0.2">
      <c r="A13" s="62" t="s">
        <v>30</v>
      </c>
      <c r="B13" s="12"/>
      <c r="C13" s="107">
        <v>512</v>
      </c>
      <c r="D13" s="107">
        <v>510</v>
      </c>
      <c r="E13" s="107">
        <v>450</v>
      </c>
      <c r="F13" s="107">
        <v>375</v>
      </c>
      <c r="G13" s="107">
        <v>305</v>
      </c>
      <c r="H13" s="107">
        <v>290</v>
      </c>
      <c r="I13" s="107">
        <v>295</v>
      </c>
      <c r="J13" s="107">
        <v>298</v>
      </c>
      <c r="K13" s="107">
        <v>306</v>
      </c>
      <c r="L13" s="107">
        <v>304</v>
      </c>
      <c r="M13" s="107">
        <v>388</v>
      </c>
      <c r="N13" s="107">
        <v>412</v>
      </c>
      <c r="O13" s="61">
        <f t="shared" si="0"/>
        <v>370.41666666666669</v>
      </c>
    </row>
    <row r="14" spans="1:18" x14ac:dyDescent="0.2">
      <c r="A14" s="62" t="s">
        <v>20</v>
      </c>
      <c r="B14" s="12"/>
      <c r="C14" s="107">
        <v>289</v>
      </c>
      <c r="D14" s="107">
        <v>254</v>
      </c>
      <c r="E14" s="107">
        <v>216</v>
      </c>
      <c r="F14" s="107">
        <v>106</v>
      </c>
      <c r="G14" s="107">
        <v>63</v>
      </c>
      <c r="H14" s="107">
        <v>42</v>
      </c>
      <c r="I14" s="107">
        <v>40</v>
      </c>
      <c r="J14" s="107">
        <v>42</v>
      </c>
      <c r="K14" s="107">
        <v>35</v>
      </c>
      <c r="L14" s="107">
        <v>47</v>
      </c>
      <c r="M14" s="107">
        <v>197</v>
      </c>
      <c r="N14" s="107">
        <v>259</v>
      </c>
      <c r="O14" s="61">
        <f t="shared" si="0"/>
        <v>132.5</v>
      </c>
    </row>
    <row r="15" spans="1:18" ht="15" x14ac:dyDescent="0.25">
      <c r="A15" s="41" t="s">
        <v>29</v>
      </c>
      <c r="B15" s="12"/>
      <c r="C15" s="107">
        <v>2299</v>
      </c>
      <c r="D15" s="107">
        <v>2066</v>
      </c>
      <c r="E15" s="107">
        <v>1427</v>
      </c>
      <c r="F15" s="107">
        <v>681</v>
      </c>
      <c r="G15" s="107">
        <v>419</v>
      </c>
      <c r="H15" s="107">
        <v>340</v>
      </c>
      <c r="I15" s="107">
        <v>311</v>
      </c>
      <c r="J15" s="107">
        <v>307</v>
      </c>
      <c r="K15" s="107">
        <v>324</v>
      </c>
      <c r="L15" s="107">
        <v>432</v>
      </c>
      <c r="M15" s="107">
        <v>1466</v>
      </c>
      <c r="N15" s="107">
        <v>1911</v>
      </c>
      <c r="O15" s="61">
        <f t="shared" si="0"/>
        <v>998.58333333333337</v>
      </c>
      <c r="Q15" s="97"/>
      <c r="R15" s="97"/>
    </row>
    <row r="16" spans="1:18" x14ac:dyDescent="0.2">
      <c r="A16" s="41" t="s">
        <v>53</v>
      </c>
      <c r="B16" s="12"/>
      <c r="C16" s="107">
        <v>18</v>
      </c>
      <c r="D16" s="107">
        <v>19</v>
      </c>
      <c r="E16" s="107">
        <v>19</v>
      </c>
      <c r="F16" s="107">
        <v>18</v>
      </c>
      <c r="G16" s="107">
        <v>14</v>
      </c>
      <c r="H16" s="107">
        <v>15</v>
      </c>
      <c r="I16" s="107">
        <v>15</v>
      </c>
      <c r="J16" s="107">
        <v>14</v>
      </c>
      <c r="K16" s="107">
        <v>14</v>
      </c>
      <c r="L16" s="107">
        <v>14</v>
      </c>
      <c r="M16" s="107">
        <v>11</v>
      </c>
      <c r="N16" s="107">
        <v>12</v>
      </c>
      <c r="O16" s="61">
        <f t="shared" si="0"/>
        <v>15.25</v>
      </c>
    </row>
    <row r="17" spans="1:15" x14ac:dyDescent="0.2">
      <c r="A17" s="57" t="s">
        <v>21</v>
      </c>
      <c r="B17" s="12"/>
      <c r="C17" s="107">
        <v>118</v>
      </c>
      <c r="D17" s="107">
        <v>112</v>
      </c>
      <c r="E17" s="107">
        <v>111</v>
      </c>
      <c r="F17" s="107">
        <v>101</v>
      </c>
      <c r="G17" s="107">
        <v>89</v>
      </c>
      <c r="H17" s="107">
        <v>96</v>
      </c>
      <c r="I17" s="107">
        <v>98</v>
      </c>
      <c r="J17" s="107">
        <v>96</v>
      </c>
      <c r="K17" s="107">
        <v>89</v>
      </c>
      <c r="L17" s="107">
        <v>80</v>
      </c>
      <c r="M17" s="107">
        <v>110</v>
      </c>
      <c r="N17" s="107">
        <v>107</v>
      </c>
      <c r="O17" s="61">
        <f t="shared" si="0"/>
        <v>100.58333333333333</v>
      </c>
    </row>
    <row r="18" spans="1:15" x14ac:dyDescent="0.2">
      <c r="A18" s="57" t="s">
        <v>54</v>
      </c>
      <c r="B18" s="12"/>
      <c r="C18" s="107">
        <v>24</v>
      </c>
      <c r="D18" s="107">
        <v>21</v>
      </c>
      <c r="E18" s="107">
        <v>18</v>
      </c>
      <c r="F18" s="107">
        <v>15</v>
      </c>
      <c r="G18" s="107">
        <v>7</v>
      </c>
      <c r="H18" s="107">
        <v>8</v>
      </c>
      <c r="I18" s="107">
        <v>10</v>
      </c>
      <c r="J18" s="107">
        <v>15</v>
      </c>
      <c r="K18" s="107">
        <v>14</v>
      </c>
      <c r="L18" s="107">
        <v>23</v>
      </c>
      <c r="M18" s="107">
        <v>30</v>
      </c>
      <c r="N18" s="107">
        <v>31</v>
      </c>
      <c r="O18" s="61">
        <f t="shared" si="0"/>
        <v>18</v>
      </c>
    </row>
    <row r="19" spans="1:15" x14ac:dyDescent="0.2">
      <c r="A19" s="57" t="s">
        <v>55</v>
      </c>
      <c r="B19" s="12"/>
      <c r="C19" s="107">
        <v>313</v>
      </c>
      <c r="D19" s="107">
        <v>176</v>
      </c>
      <c r="E19" s="107">
        <v>202</v>
      </c>
      <c r="F19" s="107">
        <v>174</v>
      </c>
      <c r="G19" s="107">
        <v>119</v>
      </c>
      <c r="H19" s="107">
        <v>192</v>
      </c>
      <c r="I19" s="107">
        <v>255</v>
      </c>
      <c r="J19" s="107">
        <v>244</v>
      </c>
      <c r="K19" s="107">
        <v>111</v>
      </c>
      <c r="L19" s="107">
        <v>84</v>
      </c>
      <c r="M19" s="107">
        <v>118</v>
      </c>
      <c r="N19" s="107">
        <v>158</v>
      </c>
      <c r="O19" s="61">
        <f t="shared" si="0"/>
        <v>178.83333333333334</v>
      </c>
    </row>
    <row r="20" spans="1:15" x14ac:dyDescent="0.2">
      <c r="A20" s="57" t="s">
        <v>56</v>
      </c>
      <c r="B20" s="12"/>
      <c r="C20" s="107">
        <v>30</v>
      </c>
      <c r="D20" s="107">
        <v>27</v>
      </c>
      <c r="E20" s="107">
        <v>26</v>
      </c>
      <c r="F20" s="107">
        <v>22</v>
      </c>
      <c r="G20" s="107">
        <v>20</v>
      </c>
      <c r="H20" s="107">
        <v>19</v>
      </c>
      <c r="I20" s="107">
        <v>20</v>
      </c>
      <c r="J20" s="107">
        <v>22</v>
      </c>
      <c r="K20" s="107">
        <v>25</v>
      </c>
      <c r="L20" s="107">
        <v>23</v>
      </c>
      <c r="M20" s="107">
        <v>18</v>
      </c>
      <c r="N20" s="107">
        <v>19</v>
      </c>
      <c r="O20" s="61">
        <f t="shared" si="0"/>
        <v>22.583333333333332</v>
      </c>
    </row>
    <row r="21" spans="1:15" x14ac:dyDescent="0.2">
      <c r="A21" s="57" t="s">
        <v>57</v>
      </c>
      <c r="B21" s="12"/>
      <c r="C21" s="107">
        <v>509</v>
      </c>
      <c r="D21" s="107">
        <v>493</v>
      </c>
      <c r="E21" s="107">
        <v>421</v>
      </c>
      <c r="F21" s="107">
        <v>285</v>
      </c>
      <c r="G21" s="107">
        <v>215</v>
      </c>
      <c r="H21" s="107">
        <v>250</v>
      </c>
      <c r="I21" s="107">
        <v>338</v>
      </c>
      <c r="J21" s="107">
        <v>343</v>
      </c>
      <c r="K21" s="107">
        <v>203</v>
      </c>
      <c r="L21" s="107">
        <v>197</v>
      </c>
      <c r="M21" s="107">
        <v>391</v>
      </c>
      <c r="N21" s="107">
        <v>468</v>
      </c>
      <c r="O21" s="61">
        <f t="shared" si="0"/>
        <v>342.75</v>
      </c>
    </row>
    <row r="22" spans="1:15" x14ac:dyDescent="0.2">
      <c r="A22" s="62" t="s">
        <v>58</v>
      </c>
      <c r="B22" s="12"/>
      <c r="C22" s="107">
        <v>482</v>
      </c>
      <c r="D22" s="107">
        <v>441</v>
      </c>
      <c r="E22" s="107">
        <v>405</v>
      </c>
      <c r="F22" s="107">
        <v>385</v>
      </c>
      <c r="G22" s="107">
        <v>347</v>
      </c>
      <c r="H22" s="107">
        <v>334</v>
      </c>
      <c r="I22" s="107">
        <v>319</v>
      </c>
      <c r="J22" s="107">
        <v>296</v>
      </c>
      <c r="K22" s="107">
        <v>301</v>
      </c>
      <c r="L22" s="107">
        <v>290</v>
      </c>
      <c r="M22" s="107">
        <v>281</v>
      </c>
      <c r="N22" s="107">
        <v>254</v>
      </c>
      <c r="O22" s="61">
        <f t="shared" si="0"/>
        <v>344.58333333333331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4984</v>
      </c>
      <c r="D25" s="60">
        <f>SUM(D7:D22)</f>
        <v>4506</v>
      </c>
      <c r="E25" s="60">
        <f t="shared" ref="E25:N25" si="1">SUM(E7:E22)</f>
        <v>3646</v>
      </c>
      <c r="F25" s="60">
        <f t="shared" si="1"/>
        <v>2486</v>
      </c>
      <c r="G25" s="60">
        <f t="shared" si="1"/>
        <v>1899</v>
      </c>
      <c r="H25" s="60">
        <f t="shared" si="1"/>
        <v>1867</v>
      </c>
      <c r="I25" s="60">
        <f t="shared" si="1"/>
        <v>1984</v>
      </c>
      <c r="J25" s="60">
        <f t="shared" si="1"/>
        <v>1944</v>
      </c>
      <c r="K25" s="60">
        <f t="shared" si="1"/>
        <v>1697</v>
      </c>
      <c r="L25" s="60">
        <f t="shared" si="1"/>
        <v>1763</v>
      </c>
      <c r="M25" s="60">
        <f t="shared" si="1"/>
        <v>3304</v>
      </c>
      <c r="N25" s="60">
        <f t="shared" si="1"/>
        <v>3904</v>
      </c>
      <c r="O25" s="61">
        <f>SUM(C25:N25)/12</f>
        <v>2832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86</v>
      </c>
    </row>
    <row r="33" spans="1:17" ht="13.5" thickBot="1" x14ac:dyDescent="0.25">
      <c r="A33" s="2" t="s">
        <v>79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95"/>
      <c r="B36" s="9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56" t="s">
        <v>63</v>
      </c>
    </row>
    <row r="37" spans="1:17" ht="15" x14ac:dyDescent="0.25">
      <c r="A37" s="57" t="s">
        <v>50</v>
      </c>
      <c r="B37" s="12"/>
      <c r="C37" s="108">
        <v>7</v>
      </c>
      <c r="D37" s="109">
        <v>6</v>
      </c>
      <c r="E37" s="109">
        <v>6</v>
      </c>
      <c r="F37" s="109">
        <v>6</v>
      </c>
      <c r="G37" s="109">
        <v>6</v>
      </c>
      <c r="H37" s="109">
        <v>3</v>
      </c>
      <c r="I37" s="109">
        <v>4</v>
      </c>
      <c r="J37" s="109">
        <v>3</v>
      </c>
      <c r="K37" s="109">
        <v>5</v>
      </c>
      <c r="L37" s="109">
        <v>5</v>
      </c>
      <c r="M37" s="109">
        <v>6</v>
      </c>
      <c r="N37" s="110">
        <v>7</v>
      </c>
      <c r="O37" s="91">
        <f>SUM(C37:N37)/12</f>
        <v>5.333333333333333</v>
      </c>
    </row>
    <row r="38" spans="1:17" ht="15" x14ac:dyDescent="0.25">
      <c r="A38" s="57" t="s">
        <v>51</v>
      </c>
      <c r="B38" s="12"/>
      <c r="C38" s="111"/>
      <c r="D38" s="112"/>
      <c r="E38" s="112">
        <v>1</v>
      </c>
      <c r="F38" s="112">
        <v>1</v>
      </c>
      <c r="G38" s="112">
        <v>1</v>
      </c>
      <c r="H38" s="112">
        <v>1</v>
      </c>
      <c r="I38" s="112">
        <v>1</v>
      </c>
      <c r="J38" s="112">
        <v>1</v>
      </c>
      <c r="K38" s="112">
        <v>1</v>
      </c>
      <c r="L38" s="112">
        <v>1</v>
      </c>
      <c r="M38" s="112">
        <v>1</v>
      </c>
      <c r="N38" s="113">
        <v>1</v>
      </c>
      <c r="O38" s="91">
        <f t="shared" ref="O38:O52" si="2">SUM(C38:N38)/12</f>
        <v>0.83333333333333337</v>
      </c>
    </row>
    <row r="39" spans="1:17" ht="15" x14ac:dyDescent="0.25">
      <c r="A39" s="62" t="s">
        <v>18</v>
      </c>
      <c r="B39" s="12"/>
      <c r="C39" s="111">
        <v>46</v>
      </c>
      <c r="D39" s="112">
        <v>50</v>
      </c>
      <c r="E39" s="112">
        <v>46</v>
      </c>
      <c r="F39" s="112">
        <v>42</v>
      </c>
      <c r="G39" s="112">
        <v>42</v>
      </c>
      <c r="H39" s="112">
        <v>30</v>
      </c>
      <c r="I39" s="112">
        <v>31</v>
      </c>
      <c r="J39" s="112">
        <v>28</v>
      </c>
      <c r="K39" s="112">
        <v>32</v>
      </c>
      <c r="L39" s="112">
        <v>37</v>
      </c>
      <c r="M39" s="112">
        <v>44</v>
      </c>
      <c r="N39" s="113">
        <v>40</v>
      </c>
      <c r="O39" s="91">
        <f t="shared" si="2"/>
        <v>39</v>
      </c>
    </row>
    <row r="40" spans="1:17" ht="15" x14ac:dyDescent="0.25">
      <c r="A40" s="62" t="s">
        <v>19</v>
      </c>
      <c r="B40" s="12"/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O40" s="91">
        <f t="shared" si="2"/>
        <v>0</v>
      </c>
    </row>
    <row r="41" spans="1:17" ht="15" x14ac:dyDescent="0.25">
      <c r="A41" s="41" t="s">
        <v>52</v>
      </c>
      <c r="B41" s="12"/>
      <c r="C41" s="111">
        <v>6</v>
      </c>
      <c r="D41" s="112">
        <v>6</v>
      </c>
      <c r="E41" s="112">
        <v>5</v>
      </c>
      <c r="F41" s="112">
        <v>4</v>
      </c>
      <c r="G41" s="112">
        <v>4</v>
      </c>
      <c r="H41" s="112">
        <v>2</v>
      </c>
      <c r="I41" s="112">
        <v>2</v>
      </c>
      <c r="J41" s="112">
        <v>1</v>
      </c>
      <c r="K41" s="112">
        <v>1</v>
      </c>
      <c r="L41" s="112">
        <v>2</v>
      </c>
      <c r="M41" s="112">
        <v>2</v>
      </c>
      <c r="N41" s="113">
        <v>3</v>
      </c>
      <c r="O41" s="91">
        <f t="shared" si="2"/>
        <v>3.1666666666666665</v>
      </c>
    </row>
    <row r="42" spans="1:17" ht="15" x14ac:dyDescent="0.25">
      <c r="A42" s="41" t="s">
        <v>35</v>
      </c>
      <c r="B42" s="12"/>
      <c r="C42" s="111">
        <v>36</v>
      </c>
      <c r="D42" s="112">
        <v>34</v>
      </c>
      <c r="E42" s="112">
        <v>35</v>
      </c>
      <c r="F42" s="112">
        <v>31</v>
      </c>
      <c r="G42" s="112">
        <v>31</v>
      </c>
      <c r="H42" s="112">
        <v>24</v>
      </c>
      <c r="I42" s="112">
        <v>24</v>
      </c>
      <c r="J42" s="112">
        <v>22</v>
      </c>
      <c r="K42" s="112">
        <v>24</v>
      </c>
      <c r="L42" s="112">
        <v>22</v>
      </c>
      <c r="M42" s="112">
        <v>31</v>
      </c>
      <c r="N42" s="113">
        <v>26</v>
      </c>
      <c r="O42" s="91">
        <f t="shared" si="2"/>
        <v>28.333333333333332</v>
      </c>
    </row>
    <row r="43" spans="1:17" ht="15" x14ac:dyDescent="0.25">
      <c r="A43" s="62" t="s">
        <v>30</v>
      </c>
      <c r="B43" s="12"/>
      <c r="C43" s="111">
        <v>365</v>
      </c>
      <c r="D43" s="112">
        <v>380</v>
      </c>
      <c r="E43" s="112">
        <v>322</v>
      </c>
      <c r="F43" s="112">
        <v>258</v>
      </c>
      <c r="G43" s="112">
        <v>258</v>
      </c>
      <c r="H43" s="112">
        <v>196</v>
      </c>
      <c r="I43" s="112">
        <v>204</v>
      </c>
      <c r="J43" s="112">
        <v>194</v>
      </c>
      <c r="K43" s="112">
        <v>203</v>
      </c>
      <c r="L43" s="112">
        <v>201</v>
      </c>
      <c r="M43" s="112">
        <v>264</v>
      </c>
      <c r="N43" s="113">
        <v>275</v>
      </c>
      <c r="O43" s="91">
        <f t="shared" si="2"/>
        <v>260</v>
      </c>
      <c r="Q43" s="101"/>
    </row>
    <row r="44" spans="1:17" ht="15" x14ac:dyDescent="0.25">
      <c r="A44" s="62" t="s">
        <v>20</v>
      </c>
      <c r="B44" s="12"/>
      <c r="C44" s="111">
        <v>68</v>
      </c>
      <c r="D44" s="112">
        <v>59</v>
      </c>
      <c r="E44" s="112">
        <v>49</v>
      </c>
      <c r="F44" s="112">
        <v>25</v>
      </c>
      <c r="G44" s="112">
        <v>25</v>
      </c>
      <c r="H44" s="112">
        <v>9</v>
      </c>
      <c r="I44" s="112">
        <v>8</v>
      </c>
      <c r="J44" s="112">
        <v>12</v>
      </c>
      <c r="K44" s="112">
        <v>12</v>
      </c>
      <c r="L44" s="112">
        <v>13</v>
      </c>
      <c r="M44" s="112">
        <v>45</v>
      </c>
      <c r="N44" s="113">
        <v>57</v>
      </c>
      <c r="O44" s="91">
        <f t="shared" si="2"/>
        <v>31.833333333333332</v>
      </c>
    </row>
    <row r="45" spans="1:17" ht="15" x14ac:dyDescent="0.25">
      <c r="A45" s="41" t="s">
        <v>29</v>
      </c>
      <c r="B45" s="12"/>
      <c r="C45" s="111">
        <v>1436</v>
      </c>
      <c r="D45" s="112">
        <v>1282</v>
      </c>
      <c r="E45" s="112">
        <v>891</v>
      </c>
      <c r="F45" s="112">
        <v>424</v>
      </c>
      <c r="G45" s="112">
        <v>424</v>
      </c>
      <c r="H45" s="112">
        <v>210</v>
      </c>
      <c r="I45" s="112">
        <v>190</v>
      </c>
      <c r="J45" s="112">
        <v>188</v>
      </c>
      <c r="K45" s="112">
        <v>197</v>
      </c>
      <c r="L45" s="112">
        <v>262</v>
      </c>
      <c r="M45" s="112">
        <v>919</v>
      </c>
      <c r="N45" s="113">
        <v>1193</v>
      </c>
      <c r="O45" s="91">
        <f t="shared" si="2"/>
        <v>634.66666666666663</v>
      </c>
    </row>
    <row r="46" spans="1:17" ht="15" x14ac:dyDescent="0.25">
      <c r="A46" s="41" t="s">
        <v>53</v>
      </c>
      <c r="B46" s="12"/>
      <c r="C46" s="111">
        <v>12</v>
      </c>
      <c r="D46" s="112">
        <v>14</v>
      </c>
      <c r="E46" s="112">
        <v>12</v>
      </c>
      <c r="F46" s="112">
        <v>11</v>
      </c>
      <c r="G46" s="112">
        <v>11</v>
      </c>
      <c r="H46" s="112">
        <v>8</v>
      </c>
      <c r="I46" s="112">
        <v>6</v>
      </c>
      <c r="J46" s="112">
        <v>6</v>
      </c>
      <c r="K46" s="112">
        <v>7</v>
      </c>
      <c r="L46" s="112">
        <v>6</v>
      </c>
      <c r="M46" s="112">
        <v>2</v>
      </c>
      <c r="N46" s="113">
        <v>4</v>
      </c>
      <c r="O46" s="91">
        <f t="shared" si="2"/>
        <v>8.25</v>
      </c>
    </row>
    <row r="47" spans="1:17" ht="15" x14ac:dyDescent="0.25">
      <c r="A47" s="57" t="s">
        <v>21</v>
      </c>
      <c r="B47" s="12"/>
      <c r="C47" s="111">
        <v>66</v>
      </c>
      <c r="D47" s="112">
        <v>61</v>
      </c>
      <c r="E47" s="112">
        <v>64</v>
      </c>
      <c r="F47" s="112">
        <v>58</v>
      </c>
      <c r="G47" s="112">
        <v>58</v>
      </c>
      <c r="H47" s="112">
        <v>54</v>
      </c>
      <c r="I47" s="112">
        <v>55</v>
      </c>
      <c r="J47" s="112">
        <v>50</v>
      </c>
      <c r="K47" s="112">
        <v>48</v>
      </c>
      <c r="L47" s="112">
        <v>44</v>
      </c>
      <c r="M47" s="112">
        <v>64</v>
      </c>
      <c r="N47" s="113">
        <v>64</v>
      </c>
      <c r="O47" s="91">
        <f t="shared" si="2"/>
        <v>57.166666666666664</v>
      </c>
    </row>
    <row r="48" spans="1:17" ht="15" x14ac:dyDescent="0.25">
      <c r="A48" s="57" t="s">
        <v>54</v>
      </c>
      <c r="B48" s="12"/>
      <c r="C48" s="111">
        <v>16</v>
      </c>
      <c r="D48" s="112">
        <v>15</v>
      </c>
      <c r="E48" s="112">
        <v>9</v>
      </c>
      <c r="F48" s="112">
        <v>6</v>
      </c>
      <c r="G48" s="112">
        <v>6</v>
      </c>
      <c r="H48" s="112">
        <v>4</v>
      </c>
      <c r="I48" s="112">
        <v>4</v>
      </c>
      <c r="J48" s="112">
        <v>8</v>
      </c>
      <c r="K48" s="112">
        <v>8</v>
      </c>
      <c r="L48" s="112">
        <v>12</v>
      </c>
      <c r="M48" s="112">
        <v>21</v>
      </c>
      <c r="N48" s="113">
        <v>24</v>
      </c>
      <c r="O48" s="91">
        <f t="shared" si="2"/>
        <v>11.083333333333334</v>
      </c>
    </row>
    <row r="49" spans="1:15" ht="15" x14ac:dyDescent="0.25">
      <c r="A49" s="57" t="s">
        <v>55</v>
      </c>
      <c r="B49" s="12"/>
      <c r="C49" s="111">
        <v>73</v>
      </c>
      <c r="D49" s="112">
        <v>58</v>
      </c>
      <c r="E49" s="112">
        <v>55</v>
      </c>
      <c r="F49" s="112">
        <v>59</v>
      </c>
      <c r="G49" s="112">
        <v>59</v>
      </c>
      <c r="H49" s="112">
        <v>129</v>
      </c>
      <c r="I49" s="112">
        <v>189</v>
      </c>
      <c r="J49" s="112">
        <v>183</v>
      </c>
      <c r="K49" s="112">
        <v>60</v>
      </c>
      <c r="L49" s="112">
        <v>39</v>
      </c>
      <c r="M49" s="112">
        <v>39</v>
      </c>
      <c r="N49" s="113">
        <v>50</v>
      </c>
      <c r="O49" s="91">
        <f t="shared" si="2"/>
        <v>82.75</v>
      </c>
    </row>
    <row r="50" spans="1:15" ht="15" x14ac:dyDescent="0.25">
      <c r="A50" s="57" t="s">
        <v>56</v>
      </c>
      <c r="B50" s="12"/>
      <c r="C50" s="111">
        <v>28</v>
      </c>
      <c r="D50" s="112">
        <v>25</v>
      </c>
      <c r="E50" s="112">
        <v>25</v>
      </c>
      <c r="F50" s="112">
        <v>20</v>
      </c>
      <c r="G50" s="112">
        <v>20</v>
      </c>
      <c r="H50" s="112">
        <v>18</v>
      </c>
      <c r="I50" s="112">
        <v>19</v>
      </c>
      <c r="J50" s="112">
        <v>19</v>
      </c>
      <c r="K50" s="112">
        <v>21</v>
      </c>
      <c r="L50" s="112">
        <v>21</v>
      </c>
      <c r="M50" s="112">
        <v>16</v>
      </c>
      <c r="N50" s="113">
        <v>16</v>
      </c>
      <c r="O50" s="91">
        <f t="shared" si="2"/>
        <v>20.666666666666668</v>
      </c>
    </row>
    <row r="51" spans="1:15" ht="15" x14ac:dyDescent="0.25">
      <c r="A51" s="57" t="s">
        <v>57</v>
      </c>
      <c r="B51" s="12"/>
      <c r="C51" s="111">
        <v>308</v>
      </c>
      <c r="D51" s="112">
        <v>302</v>
      </c>
      <c r="E51" s="112">
        <v>242</v>
      </c>
      <c r="F51" s="112">
        <v>163</v>
      </c>
      <c r="G51" s="112">
        <v>163</v>
      </c>
      <c r="H51" s="112">
        <v>159</v>
      </c>
      <c r="I51" s="112">
        <v>243</v>
      </c>
      <c r="J51" s="112">
        <v>252</v>
      </c>
      <c r="K51" s="112">
        <v>127</v>
      </c>
      <c r="L51" s="112">
        <v>118</v>
      </c>
      <c r="M51" s="112">
        <v>236</v>
      </c>
      <c r="N51" s="113">
        <v>282</v>
      </c>
      <c r="O51" s="91">
        <f t="shared" si="2"/>
        <v>216.25</v>
      </c>
    </row>
    <row r="52" spans="1:15" ht="15.75" thickBot="1" x14ac:dyDescent="0.3">
      <c r="A52" s="62" t="s">
        <v>58</v>
      </c>
      <c r="B52" s="12"/>
      <c r="C52" s="114">
        <v>269</v>
      </c>
      <c r="D52" s="115">
        <v>247</v>
      </c>
      <c r="E52" s="115">
        <v>226</v>
      </c>
      <c r="F52" s="115">
        <v>215</v>
      </c>
      <c r="G52" s="115">
        <v>215</v>
      </c>
      <c r="H52" s="115">
        <v>192</v>
      </c>
      <c r="I52" s="115">
        <v>183</v>
      </c>
      <c r="J52" s="115">
        <v>171</v>
      </c>
      <c r="K52" s="115">
        <v>175</v>
      </c>
      <c r="L52" s="115">
        <v>175</v>
      </c>
      <c r="M52" s="115">
        <v>170</v>
      </c>
      <c r="N52" s="116">
        <v>152</v>
      </c>
      <c r="O52" s="91">
        <f t="shared" si="2"/>
        <v>199.16666666666666</v>
      </c>
    </row>
    <row r="53" spans="1:15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/>
      <c r="L53" s="92"/>
      <c r="M53" s="92"/>
      <c r="N53" s="92"/>
      <c r="O53" s="91"/>
    </row>
    <row r="54" spans="1:15" x14ac:dyDescent="0.2">
      <c r="A54" s="6" t="s">
        <v>24</v>
      </c>
      <c r="B54" s="7"/>
      <c r="C54" s="64">
        <f>SUM(C37:C52)</f>
        <v>2736</v>
      </c>
      <c r="D54" s="64">
        <f t="shared" ref="D54:N54" si="3">SUM(D37:D52)</f>
        <v>2539</v>
      </c>
      <c r="E54" s="64">
        <f t="shared" si="3"/>
        <v>1988</v>
      </c>
      <c r="F54" s="64">
        <f t="shared" si="3"/>
        <v>1323</v>
      </c>
      <c r="G54" s="64">
        <f t="shared" si="3"/>
        <v>1323</v>
      </c>
      <c r="H54" s="64">
        <f t="shared" si="3"/>
        <v>1039</v>
      </c>
      <c r="I54" s="64">
        <f t="shared" si="3"/>
        <v>1163</v>
      </c>
      <c r="J54" s="64">
        <f t="shared" si="3"/>
        <v>1138</v>
      </c>
      <c r="K54" s="64">
        <f t="shared" si="3"/>
        <v>921</v>
      </c>
      <c r="L54" s="64">
        <f t="shared" si="3"/>
        <v>958</v>
      </c>
      <c r="M54" s="64">
        <f t="shared" si="3"/>
        <v>1860</v>
      </c>
      <c r="N54" s="64">
        <f t="shared" si="3"/>
        <v>2194</v>
      </c>
      <c r="O54" s="65">
        <f>SUM(C54:N54)/12</f>
        <v>1598.5</v>
      </c>
    </row>
    <row r="55" spans="1:15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5" x14ac:dyDescent="0.2">
      <c r="A56" s="16" t="s">
        <v>60</v>
      </c>
      <c r="B56" s="12"/>
      <c r="C56" s="72">
        <f>C54/C25</f>
        <v>0.5489566613162119</v>
      </c>
      <c r="D56" s="72">
        <f t="shared" ref="D56:O56" si="4">D54/D25</f>
        <v>0.56347092765201956</v>
      </c>
      <c r="E56" s="72">
        <f t="shared" si="4"/>
        <v>0.5452550740537575</v>
      </c>
      <c r="F56" s="72">
        <f t="shared" si="4"/>
        <v>0.53218020917135966</v>
      </c>
      <c r="G56" s="72">
        <f t="shared" si="4"/>
        <v>0.69668246445497628</v>
      </c>
      <c r="H56" s="72">
        <f t="shared" si="4"/>
        <v>0.55650776647027311</v>
      </c>
      <c r="I56" s="72">
        <f t="shared" si="4"/>
        <v>0.58618951612903225</v>
      </c>
      <c r="J56" s="72">
        <f t="shared" si="4"/>
        <v>0.58539094650205759</v>
      </c>
      <c r="K56" s="72">
        <f t="shared" si="4"/>
        <v>0.54272245138479669</v>
      </c>
      <c r="L56" s="72">
        <f t="shared" si="4"/>
        <v>0.54339194554736248</v>
      </c>
      <c r="M56" s="72">
        <f t="shared" si="4"/>
        <v>0.56295399515738498</v>
      </c>
      <c r="N56" s="72">
        <f t="shared" si="4"/>
        <v>0.56198770491803274</v>
      </c>
      <c r="O56" s="73">
        <f t="shared" si="4"/>
        <v>0.56444209039548021</v>
      </c>
    </row>
    <row r="57" spans="1:15" ht="13.5" thickBot="1" x14ac:dyDescent="0.25">
      <c r="A57" s="24" t="s">
        <v>81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4"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9" zoomScaleNormal="89" workbookViewId="0">
      <selection activeCell="R9" sqref="R9"/>
    </sheetView>
  </sheetViews>
  <sheetFormatPr defaultColWidth="9.140625"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9.5703125" style="2" customWidth="1"/>
    <col min="15" max="15" width="9" style="2" customWidth="1"/>
    <col min="16" max="16384" width="9.140625" style="2"/>
  </cols>
  <sheetData>
    <row r="1" spans="1:18" x14ac:dyDescent="0.2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</row>
    <row r="7" spans="1:18" x14ac:dyDescent="0.2">
      <c r="A7" s="57" t="s">
        <v>50</v>
      </c>
      <c r="B7" s="12"/>
      <c r="C7" s="103">
        <v>40</v>
      </c>
      <c r="D7" s="103">
        <v>36</v>
      </c>
      <c r="E7" s="103">
        <v>33</v>
      </c>
      <c r="F7" s="103">
        <v>27</v>
      </c>
      <c r="G7" s="103">
        <v>31</v>
      </c>
      <c r="H7" s="103">
        <v>28</v>
      </c>
      <c r="I7" s="103">
        <v>28</v>
      </c>
      <c r="J7" s="103">
        <v>26</v>
      </c>
      <c r="K7" s="103">
        <v>24</v>
      </c>
      <c r="L7" s="103">
        <v>19</v>
      </c>
      <c r="M7" s="103">
        <v>23</v>
      </c>
      <c r="N7" s="103">
        <v>22</v>
      </c>
      <c r="O7" s="61">
        <f>SUM(C7:N7)/12</f>
        <v>28.083333333333332</v>
      </c>
    </row>
    <row r="8" spans="1:18" x14ac:dyDescent="0.2">
      <c r="A8" s="57" t="s">
        <v>51</v>
      </c>
      <c r="B8" s="12"/>
      <c r="C8" s="103">
        <v>2</v>
      </c>
      <c r="D8" s="103">
        <v>2</v>
      </c>
      <c r="E8" s="103">
        <v>2</v>
      </c>
      <c r="F8" s="103">
        <v>1</v>
      </c>
      <c r="G8" s="103">
        <v>2</v>
      </c>
      <c r="H8" s="103">
        <v>2</v>
      </c>
      <c r="I8" s="103">
        <v>2</v>
      </c>
      <c r="J8" s="103">
        <v>2</v>
      </c>
      <c r="K8" s="103">
        <v>2</v>
      </c>
      <c r="L8" s="103">
        <v>2</v>
      </c>
      <c r="M8" s="103">
        <v>2</v>
      </c>
      <c r="N8" s="103">
        <v>2</v>
      </c>
      <c r="O8" s="61">
        <f t="shared" ref="O8:O22" si="0">SUM(C8:N8)/12</f>
        <v>1.9166666666666667</v>
      </c>
    </row>
    <row r="9" spans="1:18" x14ac:dyDescent="0.2">
      <c r="A9" s="62" t="s">
        <v>18</v>
      </c>
      <c r="B9" s="12"/>
      <c r="C9" s="103">
        <v>126</v>
      </c>
      <c r="D9" s="103">
        <v>122</v>
      </c>
      <c r="E9" s="103">
        <v>122</v>
      </c>
      <c r="F9" s="103">
        <v>106</v>
      </c>
      <c r="G9" s="103">
        <v>102</v>
      </c>
      <c r="H9" s="103">
        <v>101</v>
      </c>
      <c r="I9" s="103">
        <v>93</v>
      </c>
      <c r="J9" s="103">
        <v>87</v>
      </c>
      <c r="K9" s="103">
        <v>95</v>
      </c>
      <c r="L9" s="103">
        <v>94</v>
      </c>
      <c r="M9" s="103">
        <v>98</v>
      </c>
      <c r="N9" s="103">
        <v>94</v>
      </c>
      <c r="O9" s="61">
        <f t="shared" si="0"/>
        <v>103.33333333333333</v>
      </c>
    </row>
    <row r="10" spans="1:18" x14ac:dyDescent="0.2">
      <c r="A10" s="62" t="s">
        <v>19</v>
      </c>
      <c r="B10" s="12"/>
      <c r="C10" s="103">
        <v>1</v>
      </c>
      <c r="D10" s="103">
        <v>1</v>
      </c>
      <c r="E10" s="103">
        <v>1</v>
      </c>
      <c r="F10" s="103">
        <v>1</v>
      </c>
      <c r="G10" s="103"/>
      <c r="H10" s="103"/>
      <c r="I10" s="103"/>
      <c r="J10" s="103"/>
      <c r="K10" s="103"/>
      <c r="L10" s="103"/>
      <c r="M10" s="103"/>
      <c r="N10" s="103"/>
      <c r="O10" s="61">
        <f t="shared" si="0"/>
        <v>0.33333333333333331</v>
      </c>
    </row>
    <row r="11" spans="1:18" x14ac:dyDescent="0.2">
      <c r="A11" s="41" t="s">
        <v>52</v>
      </c>
      <c r="B11" s="12"/>
      <c r="C11" s="103">
        <v>13</v>
      </c>
      <c r="D11" s="103">
        <v>14</v>
      </c>
      <c r="E11" s="103">
        <v>15</v>
      </c>
      <c r="F11" s="103">
        <v>14</v>
      </c>
      <c r="G11" s="103">
        <v>12</v>
      </c>
      <c r="H11" s="103">
        <v>7</v>
      </c>
      <c r="I11" s="103">
        <v>5</v>
      </c>
      <c r="J11" s="103">
        <v>4</v>
      </c>
      <c r="K11" s="103">
        <v>5</v>
      </c>
      <c r="L11" s="103">
        <v>3</v>
      </c>
      <c r="M11" s="103">
        <v>7</v>
      </c>
      <c r="N11" s="103">
        <v>10</v>
      </c>
      <c r="O11" s="61">
        <f t="shared" si="0"/>
        <v>9.0833333333333339</v>
      </c>
    </row>
    <row r="12" spans="1:18" x14ac:dyDescent="0.2">
      <c r="A12" s="41" t="s">
        <v>35</v>
      </c>
      <c r="B12" s="12"/>
      <c r="C12" s="103">
        <v>360</v>
      </c>
      <c r="D12" s="103">
        <v>347</v>
      </c>
      <c r="E12" s="103">
        <v>335</v>
      </c>
      <c r="F12" s="103">
        <v>305</v>
      </c>
      <c r="G12" s="103">
        <v>311</v>
      </c>
      <c r="H12" s="103">
        <v>296</v>
      </c>
      <c r="I12" s="103">
        <v>276</v>
      </c>
      <c r="J12" s="103">
        <v>285</v>
      </c>
      <c r="K12" s="103">
        <v>268</v>
      </c>
      <c r="L12" s="103">
        <v>252</v>
      </c>
      <c r="M12" s="103">
        <v>241</v>
      </c>
      <c r="N12" s="103">
        <v>238</v>
      </c>
      <c r="O12" s="61">
        <f t="shared" si="0"/>
        <v>292.83333333333331</v>
      </c>
    </row>
    <row r="13" spans="1:18" x14ac:dyDescent="0.2">
      <c r="A13" s="62" t="s">
        <v>30</v>
      </c>
      <c r="B13" s="12"/>
      <c r="C13" s="103">
        <v>645</v>
      </c>
      <c r="D13" s="103">
        <v>611</v>
      </c>
      <c r="E13" s="103">
        <v>539</v>
      </c>
      <c r="F13" s="103">
        <v>452</v>
      </c>
      <c r="G13" s="103">
        <v>414</v>
      </c>
      <c r="H13" s="103">
        <v>384</v>
      </c>
      <c r="I13" s="103">
        <v>367</v>
      </c>
      <c r="J13" s="103">
        <v>366</v>
      </c>
      <c r="K13" s="103">
        <v>356</v>
      </c>
      <c r="L13" s="103">
        <v>376</v>
      </c>
      <c r="M13" s="103">
        <v>450</v>
      </c>
      <c r="N13" s="103">
        <v>478</v>
      </c>
      <c r="O13" s="61">
        <f t="shared" si="0"/>
        <v>453.16666666666669</v>
      </c>
    </row>
    <row r="14" spans="1:18" x14ac:dyDescent="0.2">
      <c r="A14" s="62" t="s">
        <v>20</v>
      </c>
      <c r="B14" s="12"/>
      <c r="C14" s="103">
        <v>309</v>
      </c>
      <c r="D14" s="103">
        <v>289</v>
      </c>
      <c r="E14" s="103">
        <v>226</v>
      </c>
      <c r="F14" s="103">
        <v>134</v>
      </c>
      <c r="G14" s="103">
        <v>87</v>
      </c>
      <c r="H14" s="103">
        <v>68</v>
      </c>
      <c r="I14" s="103">
        <v>60</v>
      </c>
      <c r="J14" s="103">
        <v>61</v>
      </c>
      <c r="K14" s="103">
        <v>54</v>
      </c>
      <c r="L14" s="103">
        <v>62</v>
      </c>
      <c r="M14" s="103">
        <v>184</v>
      </c>
      <c r="N14" s="103">
        <v>278</v>
      </c>
      <c r="O14" s="61">
        <f t="shared" si="0"/>
        <v>151</v>
      </c>
    </row>
    <row r="15" spans="1:18" ht="15" x14ac:dyDescent="0.25">
      <c r="A15" s="41" t="s">
        <v>29</v>
      </c>
      <c r="B15" s="12"/>
      <c r="C15" s="103">
        <v>2535</v>
      </c>
      <c r="D15" s="103">
        <v>2244</v>
      </c>
      <c r="E15" s="103">
        <v>1540</v>
      </c>
      <c r="F15" s="103">
        <v>799</v>
      </c>
      <c r="G15" s="103">
        <v>496</v>
      </c>
      <c r="H15" s="103">
        <v>430</v>
      </c>
      <c r="I15" s="103">
        <v>374</v>
      </c>
      <c r="J15" s="103">
        <v>332</v>
      </c>
      <c r="K15" s="103">
        <v>388</v>
      </c>
      <c r="L15" s="103">
        <v>464</v>
      </c>
      <c r="M15" s="103">
        <v>1726</v>
      </c>
      <c r="N15" s="103">
        <v>2138</v>
      </c>
      <c r="O15" s="61">
        <f t="shared" si="0"/>
        <v>1122.1666666666667</v>
      </c>
      <c r="Q15" s="97"/>
      <c r="R15" s="97"/>
    </row>
    <row r="16" spans="1:18" x14ac:dyDescent="0.2">
      <c r="A16" s="41" t="s">
        <v>53</v>
      </c>
      <c r="B16" s="12"/>
      <c r="C16" s="103">
        <v>21</v>
      </c>
      <c r="D16" s="103">
        <v>22</v>
      </c>
      <c r="E16" s="103">
        <v>20</v>
      </c>
      <c r="F16" s="103">
        <v>16</v>
      </c>
      <c r="G16" s="103">
        <v>15</v>
      </c>
      <c r="H16" s="103">
        <v>15</v>
      </c>
      <c r="I16" s="103">
        <v>18</v>
      </c>
      <c r="J16" s="103">
        <v>15</v>
      </c>
      <c r="K16" s="103">
        <v>13</v>
      </c>
      <c r="L16" s="103">
        <v>15</v>
      </c>
      <c r="M16" s="103">
        <v>15</v>
      </c>
      <c r="N16" s="103">
        <v>18</v>
      </c>
      <c r="O16" s="61">
        <f t="shared" si="0"/>
        <v>16.916666666666668</v>
      </c>
    </row>
    <row r="17" spans="1:15" x14ac:dyDescent="0.2">
      <c r="A17" s="57" t="s">
        <v>21</v>
      </c>
      <c r="B17" s="12"/>
      <c r="C17" s="103">
        <v>77</v>
      </c>
      <c r="D17" s="103">
        <v>80</v>
      </c>
      <c r="E17" s="103">
        <v>69</v>
      </c>
      <c r="F17" s="103">
        <v>64</v>
      </c>
      <c r="G17" s="103">
        <v>68</v>
      </c>
      <c r="H17" s="103">
        <v>69</v>
      </c>
      <c r="I17" s="103">
        <v>64</v>
      </c>
      <c r="J17" s="103">
        <v>64</v>
      </c>
      <c r="K17" s="103">
        <v>98</v>
      </c>
      <c r="L17" s="103">
        <v>105</v>
      </c>
      <c r="M17" s="103">
        <v>106</v>
      </c>
      <c r="N17" s="103">
        <v>106</v>
      </c>
      <c r="O17" s="61">
        <f t="shared" si="0"/>
        <v>80.833333333333329</v>
      </c>
    </row>
    <row r="18" spans="1:15" x14ac:dyDescent="0.2">
      <c r="A18" s="57" t="s">
        <v>54</v>
      </c>
      <c r="B18" s="12"/>
      <c r="C18" s="103">
        <v>26</v>
      </c>
      <c r="D18" s="103">
        <v>25</v>
      </c>
      <c r="E18" s="103">
        <v>26</v>
      </c>
      <c r="F18" s="103">
        <v>15</v>
      </c>
      <c r="G18" s="103">
        <v>18</v>
      </c>
      <c r="H18" s="103">
        <v>13</v>
      </c>
      <c r="I18" s="103">
        <v>14</v>
      </c>
      <c r="J18" s="103">
        <v>16</v>
      </c>
      <c r="K18" s="103">
        <v>14</v>
      </c>
      <c r="L18" s="103">
        <v>11</v>
      </c>
      <c r="M18" s="103">
        <v>21</v>
      </c>
      <c r="N18" s="103">
        <v>24</v>
      </c>
      <c r="O18" s="61">
        <f t="shared" si="0"/>
        <v>18.583333333333332</v>
      </c>
    </row>
    <row r="19" spans="1:15" x14ac:dyDescent="0.2">
      <c r="A19" s="57" t="s">
        <v>55</v>
      </c>
      <c r="B19" s="12"/>
      <c r="C19" s="103">
        <v>408</v>
      </c>
      <c r="D19" s="103">
        <v>251</v>
      </c>
      <c r="E19" s="103">
        <v>264</v>
      </c>
      <c r="F19" s="103">
        <v>206</v>
      </c>
      <c r="G19" s="103">
        <v>202</v>
      </c>
      <c r="H19" s="103">
        <v>245</v>
      </c>
      <c r="I19" s="103">
        <v>294</v>
      </c>
      <c r="J19" s="103">
        <v>284</v>
      </c>
      <c r="K19" s="103">
        <v>158</v>
      </c>
      <c r="L19" s="103">
        <v>134</v>
      </c>
      <c r="M19" s="103">
        <v>134</v>
      </c>
      <c r="N19" s="103">
        <v>309</v>
      </c>
      <c r="O19" s="61">
        <f t="shared" si="0"/>
        <v>240.75</v>
      </c>
    </row>
    <row r="20" spans="1:15" x14ac:dyDescent="0.2">
      <c r="A20" s="57" t="s">
        <v>56</v>
      </c>
      <c r="B20" s="12"/>
      <c r="C20" s="103">
        <v>42</v>
      </c>
      <c r="D20" s="103">
        <v>40</v>
      </c>
      <c r="E20" s="103">
        <v>37</v>
      </c>
      <c r="F20" s="103">
        <v>33</v>
      </c>
      <c r="G20" s="103">
        <v>33</v>
      </c>
      <c r="H20" s="103">
        <v>33</v>
      </c>
      <c r="I20" s="103">
        <v>36</v>
      </c>
      <c r="J20" s="103">
        <v>41</v>
      </c>
      <c r="K20" s="103">
        <v>35</v>
      </c>
      <c r="L20" s="103">
        <v>37</v>
      </c>
      <c r="M20" s="103">
        <v>33</v>
      </c>
      <c r="N20" s="103">
        <v>31</v>
      </c>
      <c r="O20" s="61">
        <f t="shared" si="0"/>
        <v>35.916666666666664</v>
      </c>
    </row>
    <row r="21" spans="1:15" x14ac:dyDescent="0.2">
      <c r="A21" s="57" t="s">
        <v>57</v>
      </c>
      <c r="B21" s="12"/>
      <c r="C21" s="103">
        <v>517</v>
      </c>
      <c r="D21" s="103">
        <v>502</v>
      </c>
      <c r="E21" s="103">
        <v>425</v>
      </c>
      <c r="F21" s="103">
        <v>323</v>
      </c>
      <c r="G21" s="103">
        <v>271</v>
      </c>
      <c r="H21" s="103">
        <v>331</v>
      </c>
      <c r="I21" s="103">
        <v>394</v>
      </c>
      <c r="J21" s="103">
        <v>396</v>
      </c>
      <c r="K21" s="103">
        <v>294</v>
      </c>
      <c r="L21" s="103">
        <v>251</v>
      </c>
      <c r="M21" s="103">
        <v>423</v>
      </c>
      <c r="N21" s="103">
        <v>490</v>
      </c>
      <c r="O21" s="61">
        <f t="shared" si="0"/>
        <v>384.75</v>
      </c>
    </row>
    <row r="22" spans="1:15" x14ac:dyDescent="0.2">
      <c r="A22" s="62" t="s">
        <v>58</v>
      </c>
      <c r="B22" s="12"/>
      <c r="C22" s="103">
        <v>916</v>
      </c>
      <c r="D22" s="103">
        <v>877</v>
      </c>
      <c r="E22" s="103">
        <v>866</v>
      </c>
      <c r="F22" s="103">
        <v>868</v>
      </c>
      <c r="G22" s="103">
        <v>814</v>
      </c>
      <c r="H22" s="103">
        <v>722</v>
      </c>
      <c r="I22" s="103">
        <v>702</v>
      </c>
      <c r="J22" s="103">
        <v>640</v>
      </c>
      <c r="K22" s="103">
        <v>586</v>
      </c>
      <c r="L22" s="103">
        <v>551</v>
      </c>
      <c r="M22" s="103">
        <v>547</v>
      </c>
      <c r="N22" s="103">
        <v>493</v>
      </c>
      <c r="O22" s="61">
        <f t="shared" si="0"/>
        <v>715.16666666666663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6038</v>
      </c>
      <c r="D25" s="60">
        <f>SUM(D7:D22)</f>
        <v>5463</v>
      </c>
      <c r="E25" s="60">
        <f t="shared" ref="E25:N25" si="1">SUM(E7:E22)</f>
        <v>4520</v>
      </c>
      <c r="F25" s="60">
        <f t="shared" si="1"/>
        <v>3364</v>
      </c>
      <c r="G25" s="60">
        <f t="shared" si="1"/>
        <v>2876</v>
      </c>
      <c r="H25" s="60">
        <f t="shared" si="1"/>
        <v>2744</v>
      </c>
      <c r="I25" s="60">
        <f t="shared" si="1"/>
        <v>2727</v>
      </c>
      <c r="J25" s="60">
        <f t="shared" si="1"/>
        <v>2619</v>
      </c>
      <c r="K25" s="60">
        <f t="shared" si="1"/>
        <v>2390</v>
      </c>
      <c r="L25" s="60">
        <f t="shared" si="1"/>
        <v>2376</v>
      </c>
      <c r="M25" s="60">
        <f t="shared" si="1"/>
        <v>4010</v>
      </c>
      <c r="N25" s="60">
        <f t="shared" si="1"/>
        <v>4731</v>
      </c>
      <c r="O25" s="61">
        <f>SUM(C25:N25)/12</f>
        <v>3654.8333333333335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83</v>
      </c>
    </row>
    <row r="33" spans="1:17" ht="13.5" thickBot="1" x14ac:dyDescent="0.25">
      <c r="A33" s="2" t="s">
        <v>79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95"/>
      <c r="B36" s="9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56" t="s">
        <v>63</v>
      </c>
    </row>
    <row r="37" spans="1:17" x14ac:dyDescent="0.2">
      <c r="A37" s="57" t="s">
        <v>50</v>
      </c>
      <c r="B37" s="12"/>
      <c r="C37" s="103">
        <v>6</v>
      </c>
      <c r="D37" s="103">
        <v>6</v>
      </c>
      <c r="E37" s="103">
        <v>7</v>
      </c>
      <c r="F37" s="103">
        <v>6</v>
      </c>
      <c r="G37" s="103">
        <v>8</v>
      </c>
      <c r="H37" s="103">
        <v>7</v>
      </c>
      <c r="I37" s="103">
        <v>9</v>
      </c>
      <c r="J37" s="103">
        <v>9</v>
      </c>
      <c r="K37" s="103">
        <v>7</v>
      </c>
      <c r="L37" s="103">
        <v>4</v>
      </c>
      <c r="M37" s="103">
        <v>7</v>
      </c>
      <c r="N37" s="103">
        <v>7</v>
      </c>
      <c r="O37" s="91">
        <f>SUM(C37:N37)/12</f>
        <v>6.916666666666667</v>
      </c>
    </row>
    <row r="38" spans="1:17" x14ac:dyDescent="0.2">
      <c r="A38" s="57" t="s">
        <v>51</v>
      </c>
      <c r="B38" s="1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91">
        <f t="shared" ref="O38:O52" si="2">SUM(C38:N38)/12</f>
        <v>0</v>
      </c>
    </row>
    <row r="39" spans="1:17" x14ac:dyDescent="0.2">
      <c r="A39" s="62" t="s">
        <v>18</v>
      </c>
      <c r="B39" s="12"/>
      <c r="C39" s="103">
        <v>44</v>
      </c>
      <c r="D39" s="103">
        <v>50</v>
      </c>
      <c r="E39" s="103">
        <v>47</v>
      </c>
      <c r="F39" s="103">
        <v>43</v>
      </c>
      <c r="G39" s="103">
        <v>40</v>
      </c>
      <c r="H39" s="103">
        <v>39</v>
      </c>
      <c r="I39" s="103">
        <v>38</v>
      </c>
      <c r="J39" s="103">
        <v>31</v>
      </c>
      <c r="K39" s="103">
        <v>36</v>
      </c>
      <c r="L39" s="103">
        <v>37</v>
      </c>
      <c r="M39" s="103">
        <v>40</v>
      </c>
      <c r="N39" s="103">
        <v>40</v>
      </c>
      <c r="O39" s="91">
        <f t="shared" si="2"/>
        <v>40.416666666666664</v>
      </c>
    </row>
    <row r="40" spans="1:17" x14ac:dyDescent="0.2">
      <c r="A40" s="62" t="s">
        <v>19</v>
      </c>
      <c r="B40" s="1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91">
        <f t="shared" si="2"/>
        <v>0</v>
      </c>
    </row>
    <row r="41" spans="1:17" x14ac:dyDescent="0.2">
      <c r="A41" s="41" t="s">
        <v>52</v>
      </c>
      <c r="B41" s="12"/>
      <c r="C41" s="103">
        <v>6</v>
      </c>
      <c r="D41" s="103">
        <v>6</v>
      </c>
      <c r="E41" s="103">
        <v>7</v>
      </c>
      <c r="F41" s="103">
        <v>5</v>
      </c>
      <c r="G41" s="103">
        <v>3</v>
      </c>
      <c r="H41" s="103">
        <v>1</v>
      </c>
      <c r="I41" s="103">
        <v>1</v>
      </c>
      <c r="J41" s="103">
        <v>1</v>
      </c>
      <c r="K41" s="103">
        <v>1</v>
      </c>
      <c r="L41" s="103">
        <v>1</v>
      </c>
      <c r="M41" s="103">
        <v>4</v>
      </c>
      <c r="N41" s="103">
        <v>6</v>
      </c>
      <c r="O41" s="91">
        <f t="shared" si="2"/>
        <v>3.5</v>
      </c>
    </row>
    <row r="42" spans="1:17" x14ac:dyDescent="0.2">
      <c r="A42" s="41" t="s">
        <v>35</v>
      </c>
      <c r="B42" s="12"/>
      <c r="C42" s="103">
        <v>46</v>
      </c>
      <c r="D42" s="103">
        <v>44</v>
      </c>
      <c r="E42" s="103">
        <v>40</v>
      </c>
      <c r="F42" s="103">
        <v>37</v>
      </c>
      <c r="G42" s="103">
        <v>31</v>
      </c>
      <c r="H42" s="103">
        <v>31</v>
      </c>
      <c r="I42" s="103">
        <v>26</v>
      </c>
      <c r="J42" s="103">
        <v>27</v>
      </c>
      <c r="K42" s="103">
        <v>33</v>
      </c>
      <c r="L42" s="103">
        <v>38</v>
      </c>
      <c r="M42" s="103">
        <v>35</v>
      </c>
      <c r="N42" s="103">
        <v>33</v>
      </c>
      <c r="O42" s="91">
        <f t="shared" si="2"/>
        <v>35.083333333333336</v>
      </c>
    </row>
    <row r="43" spans="1:17" ht="15" x14ac:dyDescent="0.25">
      <c r="A43" s="62" t="s">
        <v>30</v>
      </c>
      <c r="B43" s="12"/>
      <c r="C43" s="103">
        <v>452</v>
      </c>
      <c r="D43" s="103">
        <v>437</v>
      </c>
      <c r="E43" s="103">
        <v>384</v>
      </c>
      <c r="F43" s="103">
        <v>317</v>
      </c>
      <c r="G43" s="103">
        <v>286</v>
      </c>
      <c r="H43" s="103">
        <v>258</v>
      </c>
      <c r="I43" s="103">
        <v>248</v>
      </c>
      <c r="J43" s="103">
        <v>245</v>
      </c>
      <c r="K43" s="103">
        <v>241</v>
      </c>
      <c r="L43" s="103">
        <v>256</v>
      </c>
      <c r="M43" s="103">
        <v>314</v>
      </c>
      <c r="N43" s="103">
        <v>332</v>
      </c>
      <c r="O43" s="91">
        <f t="shared" si="2"/>
        <v>314.16666666666669</v>
      </c>
      <c r="Q43" s="101"/>
    </row>
    <row r="44" spans="1:17" x14ac:dyDescent="0.2">
      <c r="A44" s="62" t="s">
        <v>20</v>
      </c>
      <c r="B44" s="12"/>
      <c r="C44" s="103">
        <v>75</v>
      </c>
      <c r="D44" s="103">
        <v>64</v>
      </c>
      <c r="E44" s="103">
        <v>52</v>
      </c>
      <c r="F44" s="103">
        <v>36</v>
      </c>
      <c r="G44" s="103">
        <v>25</v>
      </c>
      <c r="H44" s="103">
        <v>24</v>
      </c>
      <c r="I44" s="103">
        <v>18</v>
      </c>
      <c r="J44" s="103">
        <v>19</v>
      </c>
      <c r="K44" s="103">
        <v>14</v>
      </c>
      <c r="L44" s="103">
        <v>17</v>
      </c>
      <c r="M44" s="103">
        <v>40</v>
      </c>
      <c r="N44" s="103">
        <v>66</v>
      </c>
      <c r="O44" s="91">
        <f t="shared" si="2"/>
        <v>37.5</v>
      </c>
    </row>
    <row r="45" spans="1:17" x14ac:dyDescent="0.2">
      <c r="A45" s="41" t="s">
        <v>29</v>
      </c>
      <c r="B45" s="12"/>
      <c r="C45" s="103">
        <v>1560</v>
      </c>
      <c r="D45" s="103">
        <v>1391</v>
      </c>
      <c r="E45" s="103">
        <v>967</v>
      </c>
      <c r="F45" s="103">
        <v>481</v>
      </c>
      <c r="G45" s="103">
        <v>280</v>
      </c>
      <c r="H45" s="103">
        <v>238</v>
      </c>
      <c r="I45" s="103">
        <v>212</v>
      </c>
      <c r="J45" s="103">
        <v>185</v>
      </c>
      <c r="K45" s="103">
        <v>213</v>
      </c>
      <c r="L45" s="103">
        <v>260</v>
      </c>
      <c r="M45" s="103">
        <v>1071</v>
      </c>
      <c r="N45" s="103">
        <v>1315</v>
      </c>
      <c r="O45" s="91">
        <f t="shared" si="2"/>
        <v>681.08333333333337</v>
      </c>
    </row>
    <row r="46" spans="1:17" x14ac:dyDescent="0.2">
      <c r="A46" s="41" t="s">
        <v>53</v>
      </c>
      <c r="B46" s="12"/>
      <c r="C46" s="103">
        <v>9</v>
      </c>
      <c r="D46" s="103">
        <v>9</v>
      </c>
      <c r="E46" s="103">
        <v>10</v>
      </c>
      <c r="F46" s="103">
        <v>9</v>
      </c>
      <c r="G46" s="103">
        <v>10</v>
      </c>
      <c r="H46" s="103">
        <v>10</v>
      </c>
      <c r="I46" s="103">
        <v>11</v>
      </c>
      <c r="J46" s="103">
        <v>8</v>
      </c>
      <c r="K46" s="103">
        <v>6</v>
      </c>
      <c r="L46" s="103">
        <v>8</v>
      </c>
      <c r="M46" s="103">
        <v>9</v>
      </c>
      <c r="N46" s="103">
        <v>12</v>
      </c>
      <c r="O46" s="91">
        <f t="shared" si="2"/>
        <v>9.25</v>
      </c>
    </row>
    <row r="47" spans="1:17" x14ac:dyDescent="0.2">
      <c r="A47" s="57" t="s">
        <v>21</v>
      </c>
      <c r="B47" s="12"/>
      <c r="C47" s="103">
        <v>40</v>
      </c>
      <c r="D47" s="103">
        <v>42</v>
      </c>
      <c r="E47" s="103">
        <v>33</v>
      </c>
      <c r="F47" s="103">
        <v>28</v>
      </c>
      <c r="G47" s="103">
        <v>33</v>
      </c>
      <c r="H47" s="103">
        <v>34</v>
      </c>
      <c r="I47" s="103">
        <v>32</v>
      </c>
      <c r="J47" s="103">
        <v>32</v>
      </c>
      <c r="K47" s="103">
        <v>50</v>
      </c>
      <c r="L47" s="103">
        <v>56</v>
      </c>
      <c r="M47" s="103">
        <v>56</v>
      </c>
      <c r="N47" s="103">
        <v>57</v>
      </c>
      <c r="O47" s="91">
        <f t="shared" si="2"/>
        <v>41.083333333333336</v>
      </c>
    </row>
    <row r="48" spans="1:17" x14ac:dyDescent="0.2">
      <c r="A48" s="57" t="s">
        <v>54</v>
      </c>
      <c r="B48" s="12"/>
      <c r="C48" s="103">
        <v>18</v>
      </c>
      <c r="D48" s="103">
        <v>16</v>
      </c>
      <c r="E48" s="103">
        <v>15</v>
      </c>
      <c r="F48" s="103">
        <v>10</v>
      </c>
      <c r="G48" s="103">
        <v>10</v>
      </c>
      <c r="H48" s="103">
        <v>5</v>
      </c>
      <c r="I48" s="103">
        <v>6</v>
      </c>
      <c r="J48" s="103">
        <v>7</v>
      </c>
      <c r="K48" s="103">
        <v>7</v>
      </c>
      <c r="L48" s="103">
        <v>4</v>
      </c>
      <c r="M48" s="103">
        <v>13</v>
      </c>
      <c r="N48" s="103">
        <v>17</v>
      </c>
      <c r="O48" s="91">
        <f t="shared" si="2"/>
        <v>10.666666666666666</v>
      </c>
    </row>
    <row r="49" spans="1:15" x14ac:dyDescent="0.2">
      <c r="A49" s="57" t="s">
        <v>55</v>
      </c>
      <c r="B49" s="12"/>
      <c r="C49" s="103">
        <v>115</v>
      </c>
      <c r="D49" s="103">
        <v>109</v>
      </c>
      <c r="E49" s="103">
        <v>102</v>
      </c>
      <c r="F49" s="103">
        <v>96</v>
      </c>
      <c r="G49" s="103">
        <v>99</v>
      </c>
      <c r="H49" s="103">
        <v>154</v>
      </c>
      <c r="I49" s="103">
        <v>203</v>
      </c>
      <c r="J49" s="103">
        <v>192</v>
      </c>
      <c r="K49" s="103">
        <v>87</v>
      </c>
      <c r="L49" s="103">
        <v>64</v>
      </c>
      <c r="M49" s="103">
        <v>66</v>
      </c>
      <c r="N49" s="103">
        <v>78</v>
      </c>
      <c r="O49" s="91">
        <f t="shared" si="2"/>
        <v>113.75</v>
      </c>
    </row>
    <row r="50" spans="1:15" x14ac:dyDescent="0.2">
      <c r="A50" s="57" t="s">
        <v>56</v>
      </c>
      <c r="B50" s="12"/>
      <c r="C50" s="103">
        <v>35</v>
      </c>
      <c r="D50" s="103">
        <v>34</v>
      </c>
      <c r="E50" s="103">
        <v>30</v>
      </c>
      <c r="F50" s="103">
        <v>29</v>
      </c>
      <c r="G50" s="103">
        <v>28</v>
      </c>
      <c r="H50" s="103">
        <v>28</v>
      </c>
      <c r="I50" s="103">
        <v>30</v>
      </c>
      <c r="J50" s="103">
        <v>34</v>
      </c>
      <c r="K50" s="103">
        <v>29</v>
      </c>
      <c r="L50" s="103">
        <v>31</v>
      </c>
      <c r="M50" s="103">
        <v>27</v>
      </c>
      <c r="N50" s="103">
        <v>28</v>
      </c>
      <c r="O50" s="91">
        <f t="shared" si="2"/>
        <v>30.25</v>
      </c>
    </row>
    <row r="51" spans="1:15" x14ac:dyDescent="0.2">
      <c r="A51" s="57" t="s">
        <v>57</v>
      </c>
      <c r="B51" s="12"/>
      <c r="C51" s="103">
        <v>305</v>
      </c>
      <c r="D51" s="103">
        <v>300</v>
      </c>
      <c r="E51" s="103">
        <v>252</v>
      </c>
      <c r="F51" s="103">
        <v>190</v>
      </c>
      <c r="G51" s="103">
        <v>159</v>
      </c>
      <c r="H51" s="103">
        <v>214</v>
      </c>
      <c r="I51" s="103">
        <v>272</v>
      </c>
      <c r="J51" s="103">
        <v>275</v>
      </c>
      <c r="K51" s="103">
        <v>186</v>
      </c>
      <c r="L51" s="103">
        <v>153</v>
      </c>
      <c r="M51" s="103">
        <v>246</v>
      </c>
      <c r="N51" s="103">
        <v>289</v>
      </c>
      <c r="O51" s="91">
        <f t="shared" si="2"/>
        <v>236.75</v>
      </c>
    </row>
    <row r="52" spans="1:15" x14ac:dyDescent="0.2">
      <c r="A52" s="62" t="s">
        <v>58</v>
      </c>
      <c r="B52" s="12"/>
      <c r="C52" s="103">
        <v>480</v>
      </c>
      <c r="D52" s="103">
        <v>469</v>
      </c>
      <c r="E52" s="103">
        <v>462</v>
      </c>
      <c r="F52" s="103">
        <v>472</v>
      </c>
      <c r="G52" s="103">
        <v>446</v>
      </c>
      <c r="H52" s="103">
        <v>392</v>
      </c>
      <c r="I52" s="103">
        <v>382</v>
      </c>
      <c r="J52" s="103">
        <v>343</v>
      </c>
      <c r="K52" s="103">
        <v>312</v>
      </c>
      <c r="L52" s="103">
        <v>296</v>
      </c>
      <c r="M52" s="103">
        <v>304</v>
      </c>
      <c r="N52" s="103">
        <v>277</v>
      </c>
      <c r="O52" s="91">
        <f t="shared" si="2"/>
        <v>386.25</v>
      </c>
    </row>
    <row r="53" spans="1:15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/>
      <c r="L53" s="92"/>
      <c r="M53" s="92"/>
      <c r="N53" s="92"/>
      <c r="O53" s="91"/>
    </row>
    <row r="54" spans="1:15" x14ac:dyDescent="0.2">
      <c r="A54" s="6" t="s">
        <v>24</v>
      </c>
      <c r="B54" s="7"/>
      <c r="C54" s="64">
        <f>SUM(C37:C52)</f>
        <v>3191</v>
      </c>
      <c r="D54" s="64">
        <f t="shared" ref="D54:N54" si="3">SUM(D37:D52)</f>
        <v>2977</v>
      </c>
      <c r="E54" s="64">
        <f t="shared" si="3"/>
        <v>2408</v>
      </c>
      <c r="F54" s="64">
        <f t="shared" si="3"/>
        <v>1759</v>
      </c>
      <c r="G54" s="64">
        <f t="shared" si="3"/>
        <v>1458</v>
      </c>
      <c r="H54" s="64">
        <f t="shared" si="3"/>
        <v>1435</v>
      </c>
      <c r="I54" s="64">
        <f t="shared" si="3"/>
        <v>1488</v>
      </c>
      <c r="J54" s="64">
        <f t="shared" si="3"/>
        <v>1408</v>
      </c>
      <c r="K54" s="64">
        <f t="shared" si="3"/>
        <v>1222</v>
      </c>
      <c r="L54" s="64">
        <f t="shared" si="3"/>
        <v>1225</v>
      </c>
      <c r="M54" s="64">
        <f t="shared" si="3"/>
        <v>2232</v>
      </c>
      <c r="N54" s="64">
        <f t="shared" si="3"/>
        <v>2557</v>
      </c>
      <c r="O54" s="65">
        <f>SUM(C54:N54)/12</f>
        <v>1946.6666666666667</v>
      </c>
    </row>
    <row r="55" spans="1:15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5" x14ac:dyDescent="0.2">
      <c r="A56" s="16" t="s">
        <v>60</v>
      </c>
      <c r="B56" s="12"/>
      <c r="C56" s="72">
        <f>C54/C25</f>
        <v>0.52848625372639946</v>
      </c>
      <c r="D56" s="72">
        <f t="shared" ref="D56:O56" si="4">D54/D25</f>
        <v>0.54493867838184151</v>
      </c>
      <c r="E56" s="72">
        <f t="shared" si="4"/>
        <v>0.53274336283185841</v>
      </c>
      <c r="F56" s="72">
        <f t="shared" si="4"/>
        <v>0.52288941736028538</v>
      </c>
      <c r="G56" s="72">
        <f t="shared" si="4"/>
        <v>0.50695410292072318</v>
      </c>
      <c r="H56" s="72">
        <f t="shared" si="4"/>
        <v>0.52295918367346939</v>
      </c>
      <c r="I56" s="72">
        <f t="shared" si="4"/>
        <v>0.54565456545654567</v>
      </c>
      <c r="J56" s="72">
        <f t="shared" si="4"/>
        <v>0.53760977472317684</v>
      </c>
      <c r="K56" s="72">
        <f t="shared" si="4"/>
        <v>0.51129707112970713</v>
      </c>
      <c r="L56" s="72">
        <f t="shared" si="4"/>
        <v>0.51557239057239057</v>
      </c>
      <c r="M56" s="72">
        <f t="shared" si="4"/>
        <v>0.55660847880299247</v>
      </c>
      <c r="N56" s="72">
        <f t="shared" si="4"/>
        <v>0.54047770027478337</v>
      </c>
      <c r="O56" s="73">
        <f t="shared" si="4"/>
        <v>0.53262802681380816</v>
      </c>
    </row>
    <row r="57" spans="1:15" ht="13.5" thickBot="1" x14ac:dyDescent="0.25">
      <c r="A57" s="24" t="s">
        <v>81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R20" sqref="R20"/>
    </sheetView>
  </sheetViews>
  <sheetFormatPr defaultRowHeight="12.75" x14ac:dyDescent="0.2"/>
  <sheetData>
    <row r="1" spans="1:16" x14ac:dyDescent="0.2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  <c r="P1" s="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 thickBot="1" x14ac:dyDescent="0.25">
      <c r="A3" s="102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  <c r="P4" s="2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  <c r="P5" s="2"/>
    </row>
    <row r="6" spans="1:16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  <c r="P6" s="2"/>
    </row>
    <row r="7" spans="1:16" x14ac:dyDescent="0.2">
      <c r="A7" s="57" t="s">
        <v>50</v>
      </c>
      <c r="B7" s="12"/>
      <c r="C7" s="104">
        <v>52</v>
      </c>
      <c r="D7" s="103">
        <v>51</v>
      </c>
      <c r="E7" s="103">
        <v>55</v>
      </c>
      <c r="F7" s="103">
        <v>50</v>
      </c>
      <c r="G7" s="104">
        <v>44</v>
      </c>
      <c r="H7" s="103">
        <v>42</v>
      </c>
      <c r="I7" s="103">
        <v>44</v>
      </c>
      <c r="J7" s="103">
        <v>44</v>
      </c>
      <c r="K7" s="103">
        <v>42</v>
      </c>
      <c r="L7" s="103">
        <v>40</v>
      </c>
      <c r="M7" s="103">
        <v>39</v>
      </c>
      <c r="N7" s="103">
        <v>40</v>
      </c>
      <c r="O7" s="61">
        <f>SUM(C7:N7)/12</f>
        <v>45.25</v>
      </c>
      <c r="P7" s="2"/>
    </row>
    <row r="8" spans="1:16" x14ac:dyDescent="0.2">
      <c r="A8" s="57" t="s">
        <v>51</v>
      </c>
      <c r="B8" s="12"/>
      <c r="C8" s="104">
        <v>3</v>
      </c>
      <c r="D8" s="103">
        <v>3</v>
      </c>
      <c r="E8" s="103">
        <v>4</v>
      </c>
      <c r="F8" s="103">
        <v>2</v>
      </c>
      <c r="G8" s="104">
        <v>3</v>
      </c>
      <c r="H8" s="103">
        <v>2</v>
      </c>
      <c r="I8" s="103">
        <v>3</v>
      </c>
      <c r="J8" s="103">
        <v>3</v>
      </c>
      <c r="K8" s="103">
        <v>2</v>
      </c>
      <c r="L8" s="103">
        <v>2</v>
      </c>
      <c r="M8" s="103">
        <v>2</v>
      </c>
      <c r="N8" s="103">
        <v>2</v>
      </c>
      <c r="O8" s="61">
        <f t="shared" ref="O8:O22" si="0">SUM(C8:N8)/12</f>
        <v>2.5833333333333335</v>
      </c>
      <c r="P8" s="2"/>
    </row>
    <row r="9" spans="1:16" x14ac:dyDescent="0.2">
      <c r="A9" s="62" t="s">
        <v>18</v>
      </c>
      <c r="B9" s="12"/>
      <c r="C9" s="104">
        <v>180</v>
      </c>
      <c r="D9" s="103">
        <v>177</v>
      </c>
      <c r="E9" s="103">
        <v>171</v>
      </c>
      <c r="F9" s="103">
        <v>155</v>
      </c>
      <c r="G9" s="104">
        <v>157</v>
      </c>
      <c r="H9" s="103">
        <v>142</v>
      </c>
      <c r="I9" s="103">
        <v>132</v>
      </c>
      <c r="J9" s="103">
        <v>141</v>
      </c>
      <c r="K9" s="103">
        <v>130</v>
      </c>
      <c r="L9" s="103">
        <v>120</v>
      </c>
      <c r="M9" s="103">
        <v>140</v>
      </c>
      <c r="N9" s="103">
        <v>133</v>
      </c>
      <c r="O9" s="61">
        <f t="shared" si="0"/>
        <v>148.16666666666666</v>
      </c>
      <c r="P9" s="2"/>
    </row>
    <row r="10" spans="1:16" x14ac:dyDescent="0.2">
      <c r="A10" s="62" t="s">
        <v>19</v>
      </c>
      <c r="B10" s="12"/>
      <c r="C10" s="104">
        <v>1</v>
      </c>
      <c r="D10" s="103">
        <v>1</v>
      </c>
      <c r="E10" s="103">
        <v>1</v>
      </c>
      <c r="F10" s="103">
        <v>1</v>
      </c>
      <c r="G10" s="104">
        <v>1</v>
      </c>
      <c r="H10" s="103">
        <v>1</v>
      </c>
      <c r="I10" s="103">
        <v>1</v>
      </c>
      <c r="J10" s="103">
        <v>1</v>
      </c>
      <c r="K10" s="103">
        <v>1</v>
      </c>
      <c r="L10" s="103">
        <v>1</v>
      </c>
      <c r="M10" s="103">
        <v>1</v>
      </c>
      <c r="N10" s="103">
        <v>1</v>
      </c>
      <c r="O10" s="61">
        <f t="shared" si="0"/>
        <v>1</v>
      </c>
      <c r="P10" s="2"/>
    </row>
    <row r="11" spans="1:16" x14ac:dyDescent="0.2">
      <c r="A11" s="41" t="s">
        <v>52</v>
      </c>
      <c r="B11" s="12"/>
      <c r="C11" s="104">
        <v>13</v>
      </c>
      <c r="D11" s="103">
        <v>11</v>
      </c>
      <c r="E11" s="103">
        <v>11</v>
      </c>
      <c r="F11" s="103">
        <v>10</v>
      </c>
      <c r="G11" s="104">
        <v>10</v>
      </c>
      <c r="H11" s="103">
        <v>7</v>
      </c>
      <c r="I11" s="103">
        <v>7</v>
      </c>
      <c r="J11" s="103">
        <v>11</v>
      </c>
      <c r="K11" s="103">
        <v>8</v>
      </c>
      <c r="L11" s="103">
        <v>9</v>
      </c>
      <c r="M11" s="103">
        <v>11</v>
      </c>
      <c r="N11" s="103">
        <v>10</v>
      </c>
      <c r="O11" s="61">
        <f t="shared" si="0"/>
        <v>9.8333333333333339</v>
      </c>
      <c r="P11" s="2"/>
    </row>
    <row r="12" spans="1:16" x14ac:dyDescent="0.2">
      <c r="A12" s="41" t="s">
        <v>35</v>
      </c>
      <c r="B12" s="12"/>
      <c r="C12" s="104">
        <v>542</v>
      </c>
      <c r="D12" s="103">
        <v>511</v>
      </c>
      <c r="E12" s="103">
        <v>501</v>
      </c>
      <c r="F12" s="103">
        <v>447</v>
      </c>
      <c r="G12" s="104">
        <v>439</v>
      </c>
      <c r="H12" s="103">
        <v>428</v>
      </c>
      <c r="I12" s="103">
        <v>424</v>
      </c>
      <c r="J12" s="103">
        <v>414</v>
      </c>
      <c r="K12" s="103">
        <v>401</v>
      </c>
      <c r="L12" s="103">
        <v>395</v>
      </c>
      <c r="M12" s="103">
        <v>395</v>
      </c>
      <c r="N12" s="103">
        <v>349</v>
      </c>
      <c r="O12" s="61">
        <f t="shared" si="0"/>
        <v>437.16666666666669</v>
      </c>
      <c r="P12" s="2"/>
    </row>
    <row r="13" spans="1:16" x14ac:dyDescent="0.2">
      <c r="A13" s="62" t="s">
        <v>30</v>
      </c>
      <c r="B13" s="12"/>
      <c r="C13" s="104">
        <v>764</v>
      </c>
      <c r="D13" s="103">
        <v>792</v>
      </c>
      <c r="E13" s="103">
        <v>748</v>
      </c>
      <c r="F13" s="103">
        <v>668</v>
      </c>
      <c r="G13" s="104">
        <v>579</v>
      </c>
      <c r="H13" s="103">
        <v>546</v>
      </c>
      <c r="I13" s="103">
        <v>537</v>
      </c>
      <c r="J13" s="103">
        <v>504</v>
      </c>
      <c r="K13" s="103">
        <v>484</v>
      </c>
      <c r="L13" s="103">
        <v>480</v>
      </c>
      <c r="M13" s="103">
        <v>562</v>
      </c>
      <c r="N13" s="103">
        <v>600</v>
      </c>
      <c r="O13" s="61">
        <f t="shared" si="0"/>
        <v>605.33333333333337</v>
      </c>
      <c r="P13" s="2"/>
    </row>
    <row r="14" spans="1:16" x14ac:dyDescent="0.2">
      <c r="A14" s="62" t="s">
        <v>20</v>
      </c>
      <c r="B14" s="12"/>
      <c r="C14" s="104">
        <v>320</v>
      </c>
      <c r="D14" s="103">
        <v>311</v>
      </c>
      <c r="E14" s="103">
        <v>253</v>
      </c>
      <c r="F14" s="103">
        <v>160</v>
      </c>
      <c r="G14" s="104">
        <v>106</v>
      </c>
      <c r="H14" s="103">
        <v>87</v>
      </c>
      <c r="I14" s="103">
        <v>86</v>
      </c>
      <c r="J14" s="103">
        <v>83</v>
      </c>
      <c r="K14" s="103">
        <v>78</v>
      </c>
      <c r="L14" s="103">
        <v>90</v>
      </c>
      <c r="M14" s="103">
        <v>197</v>
      </c>
      <c r="N14" s="103">
        <v>315</v>
      </c>
      <c r="O14" s="61">
        <f t="shared" si="0"/>
        <v>173.83333333333334</v>
      </c>
      <c r="P14" s="2"/>
    </row>
    <row r="15" spans="1:16" x14ac:dyDescent="0.2">
      <c r="A15" s="41" t="s">
        <v>29</v>
      </c>
      <c r="B15" s="12"/>
      <c r="C15" s="104">
        <v>2621</v>
      </c>
      <c r="D15" s="103">
        <v>2458</v>
      </c>
      <c r="E15" s="103">
        <v>1837</v>
      </c>
      <c r="F15" s="103">
        <v>1079</v>
      </c>
      <c r="G15" s="104">
        <v>752</v>
      </c>
      <c r="H15" s="103">
        <v>634</v>
      </c>
      <c r="I15" s="103">
        <v>560</v>
      </c>
      <c r="J15" s="103">
        <v>530</v>
      </c>
      <c r="K15" s="103">
        <v>535</v>
      </c>
      <c r="L15" s="103">
        <v>594</v>
      </c>
      <c r="M15" s="103">
        <v>1972</v>
      </c>
      <c r="N15" s="103">
        <v>2437</v>
      </c>
      <c r="O15" s="61">
        <f t="shared" si="0"/>
        <v>1334.0833333333333</v>
      </c>
      <c r="P15" s="2"/>
    </row>
    <row r="16" spans="1:16" x14ac:dyDescent="0.2">
      <c r="A16" s="41" t="s">
        <v>53</v>
      </c>
      <c r="B16" s="12"/>
      <c r="C16" s="104">
        <v>26</v>
      </c>
      <c r="D16" s="103">
        <v>25</v>
      </c>
      <c r="E16" s="103">
        <v>25</v>
      </c>
      <c r="F16" s="103">
        <v>25</v>
      </c>
      <c r="G16" s="104">
        <v>28</v>
      </c>
      <c r="H16" s="103">
        <v>28</v>
      </c>
      <c r="I16" s="103">
        <v>23</v>
      </c>
      <c r="J16" s="103">
        <v>19</v>
      </c>
      <c r="K16" s="103">
        <v>19</v>
      </c>
      <c r="L16" s="103">
        <v>20</v>
      </c>
      <c r="M16" s="103">
        <v>23</v>
      </c>
      <c r="N16" s="103">
        <v>22</v>
      </c>
      <c r="O16" s="61">
        <f t="shared" si="0"/>
        <v>23.583333333333332</v>
      </c>
      <c r="P16" s="2"/>
    </row>
    <row r="17" spans="1:16" x14ac:dyDescent="0.2">
      <c r="A17" s="57" t="s">
        <v>21</v>
      </c>
      <c r="B17" s="12"/>
      <c r="C17" s="104">
        <v>127</v>
      </c>
      <c r="D17" s="103">
        <v>128</v>
      </c>
      <c r="E17" s="103">
        <v>126</v>
      </c>
      <c r="F17" s="103">
        <v>118</v>
      </c>
      <c r="G17" s="104">
        <v>110</v>
      </c>
      <c r="H17" s="103">
        <v>106</v>
      </c>
      <c r="I17" s="103">
        <v>100</v>
      </c>
      <c r="J17" s="103">
        <v>91</v>
      </c>
      <c r="K17" s="103">
        <v>82</v>
      </c>
      <c r="L17" s="103">
        <v>79</v>
      </c>
      <c r="M17" s="103">
        <v>75</v>
      </c>
      <c r="N17" s="103">
        <v>76</v>
      </c>
      <c r="O17" s="61">
        <f t="shared" si="0"/>
        <v>101.5</v>
      </c>
      <c r="P17" s="2"/>
    </row>
    <row r="18" spans="1:16" x14ac:dyDescent="0.2">
      <c r="A18" s="57" t="s">
        <v>54</v>
      </c>
      <c r="B18" s="12"/>
      <c r="C18" s="104">
        <v>34</v>
      </c>
      <c r="D18" s="103">
        <v>31</v>
      </c>
      <c r="E18" s="103">
        <v>33</v>
      </c>
      <c r="F18" s="103">
        <v>25</v>
      </c>
      <c r="G18" s="104">
        <v>25</v>
      </c>
      <c r="H18" s="103">
        <v>24</v>
      </c>
      <c r="I18" s="103">
        <v>16</v>
      </c>
      <c r="J18" s="103">
        <v>15</v>
      </c>
      <c r="K18" s="103">
        <v>18</v>
      </c>
      <c r="L18" s="103">
        <v>19</v>
      </c>
      <c r="M18" s="103">
        <v>27</v>
      </c>
      <c r="N18" s="103">
        <v>28</v>
      </c>
      <c r="O18" s="61">
        <f t="shared" si="0"/>
        <v>24.583333333333332</v>
      </c>
      <c r="P18" s="2"/>
    </row>
    <row r="19" spans="1:16" x14ac:dyDescent="0.2">
      <c r="A19" s="57" t="s">
        <v>55</v>
      </c>
      <c r="B19" s="12"/>
      <c r="C19" s="104">
        <v>633</v>
      </c>
      <c r="D19" s="103">
        <v>616</v>
      </c>
      <c r="E19" s="103">
        <v>583</v>
      </c>
      <c r="F19" s="103">
        <v>395</v>
      </c>
      <c r="G19" s="104">
        <v>303</v>
      </c>
      <c r="H19" s="103">
        <v>371</v>
      </c>
      <c r="I19" s="103">
        <v>436</v>
      </c>
      <c r="J19" s="103">
        <v>413</v>
      </c>
      <c r="K19" s="103">
        <v>288</v>
      </c>
      <c r="L19" s="103">
        <v>268</v>
      </c>
      <c r="M19" s="103">
        <v>290</v>
      </c>
      <c r="N19" s="103">
        <v>495</v>
      </c>
      <c r="O19" s="61">
        <f t="shared" si="0"/>
        <v>424.25</v>
      </c>
      <c r="P19" s="2"/>
    </row>
    <row r="20" spans="1:16" x14ac:dyDescent="0.2">
      <c r="A20" s="57" t="s">
        <v>56</v>
      </c>
      <c r="B20" s="12"/>
      <c r="C20" s="104">
        <v>53</v>
      </c>
      <c r="D20" s="103">
        <v>53</v>
      </c>
      <c r="E20" s="103">
        <v>49</v>
      </c>
      <c r="F20" s="103">
        <v>46</v>
      </c>
      <c r="G20" s="104">
        <v>40</v>
      </c>
      <c r="H20" s="103">
        <v>42</v>
      </c>
      <c r="I20" s="103">
        <v>44</v>
      </c>
      <c r="J20" s="103">
        <v>47</v>
      </c>
      <c r="K20" s="103">
        <v>45</v>
      </c>
      <c r="L20" s="103">
        <v>40</v>
      </c>
      <c r="M20" s="103">
        <v>43</v>
      </c>
      <c r="N20" s="103">
        <v>41</v>
      </c>
      <c r="O20" s="61">
        <f t="shared" si="0"/>
        <v>45.25</v>
      </c>
      <c r="P20" s="2"/>
    </row>
    <row r="21" spans="1:16" x14ac:dyDescent="0.2">
      <c r="A21" s="57" t="s">
        <v>57</v>
      </c>
      <c r="B21" s="12"/>
      <c r="C21" s="104">
        <v>572</v>
      </c>
      <c r="D21" s="103">
        <v>556</v>
      </c>
      <c r="E21" s="103">
        <v>486</v>
      </c>
      <c r="F21" s="103">
        <v>380</v>
      </c>
      <c r="G21" s="104">
        <v>328</v>
      </c>
      <c r="H21" s="103">
        <v>378</v>
      </c>
      <c r="I21" s="103">
        <v>441</v>
      </c>
      <c r="J21" s="103">
        <v>429</v>
      </c>
      <c r="K21" s="103">
        <v>335</v>
      </c>
      <c r="L21" s="103">
        <v>310</v>
      </c>
      <c r="M21" s="103">
        <v>448</v>
      </c>
      <c r="N21" s="103">
        <v>505</v>
      </c>
      <c r="O21" s="61">
        <f t="shared" si="0"/>
        <v>430.66666666666669</v>
      </c>
      <c r="P21" s="2"/>
    </row>
    <row r="22" spans="1:16" x14ac:dyDescent="0.2">
      <c r="A22" s="62" t="s">
        <v>58</v>
      </c>
      <c r="B22" s="12"/>
      <c r="C22" s="104">
        <v>915</v>
      </c>
      <c r="D22" s="103">
        <v>931</v>
      </c>
      <c r="E22" s="103">
        <v>951</v>
      </c>
      <c r="F22" s="103">
        <v>946</v>
      </c>
      <c r="G22" s="104">
        <v>967</v>
      </c>
      <c r="H22" s="103">
        <v>994</v>
      </c>
      <c r="I22" s="103">
        <v>965</v>
      </c>
      <c r="J22" s="103">
        <v>999</v>
      </c>
      <c r="K22" s="103">
        <v>974</v>
      </c>
      <c r="L22" s="103">
        <v>934</v>
      </c>
      <c r="M22" s="103">
        <v>913</v>
      </c>
      <c r="N22" s="103">
        <v>904</v>
      </c>
      <c r="O22" s="61">
        <f t="shared" si="0"/>
        <v>949.41666666666663</v>
      </c>
      <c r="P22" s="2"/>
    </row>
    <row r="23" spans="1:16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2"/>
    </row>
    <row r="24" spans="1:16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2"/>
    </row>
    <row r="25" spans="1:16" x14ac:dyDescent="0.2">
      <c r="A25" s="11" t="s">
        <v>24</v>
      </c>
      <c r="B25" s="12"/>
      <c r="C25" s="60">
        <f>SUM(C7:C22)</f>
        <v>6856</v>
      </c>
      <c r="D25" s="60">
        <f>SUM(D7:D22)</f>
        <v>6655</v>
      </c>
      <c r="E25" s="60">
        <f t="shared" ref="E25:N25" si="1">SUM(E7:E22)</f>
        <v>5834</v>
      </c>
      <c r="F25" s="60">
        <f t="shared" si="1"/>
        <v>4507</v>
      </c>
      <c r="G25" s="60">
        <f t="shared" si="1"/>
        <v>3892</v>
      </c>
      <c r="H25" s="60">
        <f t="shared" si="1"/>
        <v>3832</v>
      </c>
      <c r="I25" s="60">
        <f t="shared" si="1"/>
        <v>3819</v>
      </c>
      <c r="J25" s="60">
        <f t="shared" si="1"/>
        <v>3744</v>
      </c>
      <c r="K25" s="60">
        <f t="shared" si="1"/>
        <v>3442</v>
      </c>
      <c r="L25" s="60">
        <f t="shared" si="1"/>
        <v>3401</v>
      </c>
      <c r="M25" s="60">
        <f t="shared" si="1"/>
        <v>5138</v>
      </c>
      <c r="N25" s="60">
        <f t="shared" si="1"/>
        <v>5958</v>
      </c>
      <c r="O25" s="61">
        <f>SUM(C25:N25)/12</f>
        <v>4756.5</v>
      </c>
      <c r="P25" s="2"/>
    </row>
    <row r="26" spans="1:16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2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2"/>
    </row>
    <row r="28" spans="1:16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"/>
    </row>
    <row r="29" spans="1: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2"/>
    </row>
    <row r="32" spans="1:16" x14ac:dyDescent="0.2">
      <c r="A32" s="2" t="s">
        <v>84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3.5" thickBot="1" x14ac:dyDescent="0.25">
      <c r="A33" s="2" t="s">
        <v>79</v>
      </c>
      <c r="B33" s="2"/>
      <c r="C33" s="2"/>
      <c r="D33" s="2"/>
      <c r="E33" s="2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2"/>
    </row>
    <row r="34" spans="1:16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  <c r="P34" s="2"/>
    </row>
    <row r="35" spans="1:16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  <c r="P35" s="2"/>
    </row>
    <row r="36" spans="1:16" ht="13.5" thickBot="1" x14ac:dyDescent="0.25">
      <c r="A36" s="95"/>
      <c r="B36" s="9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56" t="s">
        <v>63</v>
      </c>
      <c r="P36" s="2"/>
    </row>
    <row r="37" spans="1:16" x14ac:dyDescent="0.2">
      <c r="A37" s="57" t="s">
        <v>50</v>
      </c>
      <c r="B37" s="12"/>
      <c r="C37" s="103">
        <v>7</v>
      </c>
      <c r="D37" s="103">
        <v>8</v>
      </c>
      <c r="E37" s="103">
        <v>10</v>
      </c>
      <c r="F37" s="103">
        <v>10</v>
      </c>
      <c r="G37" s="103">
        <v>8</v>
      </c>
      <c r="H37" s="103">
        <v>6</v>
      </c>
      <c r="I37" s="103">
        <v>6</v>
      </c>
      <c r="J37" s="103">
        <v>7</v>
      </c>
      <c r="K37" s="103">
        <v>7</v>
      </c>
      <c r="L37" s="103">
        <v>5</v>
      </c>
      <c r="M37" s="103">
        <v>5</v>
      </c>
      <c r="N37" s="103">
        <v>6</v>
      </c>
      <c r="O37" s="91">
        <f>SUM(C37:N37)/12</f>
        <v>7.083333333333333</v>
      </c>
      <c r="P37" s="2"/>
    </row>
    <row r="38" spans="1:16" x14ac:dyDescent="0.2">
      <c r="A38" s="57" t="s">
        <v>51</v>
      </c>
      <c r="B38" s="1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91">
        <f t="shared" ref="O38:O52" si="2">SUM(C38:N38)/12</f>
        <v>0</v>
      </c>
      <c r="P38" s="2"/>
    </row>
    <row r="39" spans="1:16" x14ac:dyDescent="0.2">
      <c r="A39" s="62" t="s">
        <v>18</v>
      </c>
      <c r="B39" s="12"/>
      <c r="C39" s="103">
        <v>66</v>
      </c>
      <c r="D39" s="103">
        <v>67</v>
      </c>
      <c r="E39" s="103">
        <v>68</v>
      </c>
      <c r="F39" s="103">
        <v>65</v>
      </c>
      <c r="G39" s="103">
        <v>70</v>
      </c>
      <c r="H39" s="103">
        <v>61</v>
      </c>
      <c r="I39" s="103">
        <v>55</v>
      </c>
      <c r="J39" s="103">
        <v>52</v>
      </c>
      <c r="K39" s="103">
        <v>45</v>
      </c>
      <c r="L39" s="103">
        <v>42</v>
      </c>
      <c r="M39" s="103">
        <v>48</v>
      </c>
      <c r="N39" s="103">
        <v>45</v>
      </c>
      <c r="O39" s="91">
        <f t="shared" si="2"/>
        <v>57</v>
      </c>
      <c r="P39" s="2"/>
    </row>
    <row r="40" spans="1:16" x14ac:dyDescent="0.2">
      <c r="A40" s="62" t="s">
        <v>19</v>
      </c>
      <c r="B40" s="1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91">
        <f t="shared" si="2"/>
        <v>0</v>
      </c>
      <c r="P40" s="2"/>
    </row>
    <row r="41" spans="1:16" x14ac:dyDescent="0.2">
      <c r="A41" s="41" t="s">
        <v>52</v>
      </c>
      <c r="B41" s="12"/>
      <c r="C41" s="103">
        <v>8</v>
      </c>
      <c r="D41" s="103">
        <v>7</v>
      </c>
      <c r="E41" s="103">
        <v>6</v>
      </c>
      <c r="F41" s="103">
        <v>5</v>
      </c>
      <c r="G41" s="103">
        <v>6</v>
      </c>
      <c r="H41" s="103">
        <v>4</v>
      </c>
      <c r="I41" s="103">
        <v>3</v>
      </c>
      <c r="J41" s="103">
        <v>4</v>
      </c>
      <c r="K41" s="103">
        <v>4</v>
      </c>
      <c r="L41" s="103">
        <v>3</v>
      </c>
      <c r="M41" s="103">
        <v>5</v>
      </c>
      <c r="N41" s="103">
        <v>5</v>
      </c>
      <c r="O41" s="91">
        <f t="shared" si="2"/>
        <v>5</v>
      </c>
      <c r="P41" s="2"/>
    </row>
    <row r="42" spans="1:16" x14ac:dyDescent="0.2">
      <c r="A42" s="41" t="s">
        <v>35</v>
      </c>
      <c r="B42" s="12"/>
      <c r="C42" s="103">
        <v>73</v>
      </c>
      <c r="D42" s="103">
        <v>74</v>
      </c>
      <c r="E42" s="103">
        <v>69</v>
      </c>
      <c r="F42" s="103">
        <v>55</v>
      </c>
      <c r="G42" s="103">
        <v>55</v>
      </c>
      <c r="H42" s="103">
        <v>50</v>
      </c>
      <c r="I42" s="103">
        <v>50</v>
      </c>
      <c r="J42" s="103">
        <v>47</v>
      </c>
      <c r="K42" s="103">
        <v>43</v>
      </c>
      <c r="L42" s="103">
        <v>39</v>
      </c>
      <c r="M42" s="103">
        <v>45</v>
      </c>
      <c r="N42" s="103">
        <v>44</v>
      </c>
      <c r="O42" s="91">
        <f t="shared" si="2"/>
        <v>53.666666666666664</v>
      </c>
      <c r="P42" s="2"/>
    </row>
    <row r="43" spans="1:16" x14ac:dyDescent="0.2">
      <c r="A43" s="62" t="s">
        <v>30</v>
      </c>
      <c r="B43" s="12"/>
      <c r="C43" s="103">
        <v>538</v>
      </c>
      <c r="D43" s="103">
        <v>549</v>
      </c>
      <c r="E43" s="103">
        <v>521</v>
      </c>
      <c r="F43" s="103">
        <v>458</v>
      </c>
      <c r="G43" s="103">
        <v>394</v>
      </c>
      <c r="H43" s="103">
        <v>383</v>
      </c>
      <c r="I43" s="103">
        <v>367</v>
      </c>
      <c r="J43" s="103">
        <v>346</v>
      </c>
      <c r="K43" s="103">
        <v>331</v>
      </c>
      <c r="L43" s="103">
        <v>328</v>
      </c>
      <c r="M43" s="103">
        <v>391</v>
      </c>
      <c r="N43" s="103">
        <v>419</v>
      </c>
      <c r="O43" s="91">
        <f t="shared" si="2"/>
        <v>418.75</v>
      </c>
      <c r="P43" s="2"/>
    </row>
    <row r="44" spans="1:16" x14ac:dyDescent="0.2">
      <c r="A44" s="62" t="s">
        <v>20</v>
      </c>
      <c r="B44" s="12"/>
      <c r="C44" s="103">
        <v>90</v>
      </c>
      <c r="D44" s="103">
        <v>88</v>
      </c>
      <c r="E44" s="103">
        <v>74</v>
      </c>
      <c r="F44" s="103">
        <v>45</v>
      </c>
      <c r="G44" s="103">
        <v>29</v>
      </c>
      <c r="H44" s="103">
        <v>26</v>
      </c>
      <c r="I44" s="103">
        <v>24</v>
      </c>
      <c r="J44" s="103">
        <v>20</v>
      </c>
      <c r="K44" s="103">
        <v>19</v>
      </c>
      <c r="L44" s="103">
        <v>22</v>
      </c>
      <c r="M44" s="103">
        <v>42</v>
      </c>
      <c r="N44" s="103">
        <v>76</v>
      </c>
      <c r="O44" s="91">
        <f t="shared" si="2"/>
        <v>46.25</v>
      </c>
      <c r="P44" s="2"/>
    </row>
    <row r="45" spans="1:16" x14ac:dyDescent="0.2">
      <c r="A45" s="41" t="s">
        <v>29</v>
      </c>
      <c r="B45" s="12"/>
      <c r="C45" s="103">
        <v>1571</v>
      </c>
      <c r="D45" s="103">
        <v>1500</v>
      </c>
      <c r="E45" s="103">
        <v>1100</v>
      </c>
      <c r="F45" s="103">
        <v>642</v>
      </c>
      <c r="G45" s="103">
        <v>432</v>
      </c>
      <c r="H45" s="103">
        <v>360</v>
      </c>
      <c r="I45" s="103">
        <v>323</v>
      </c>
      <c r="J45" s="103">
        <v>296</v>
      </c>
      <c r="K45" s="103">
        <v>288</v>
      </c>
      <c r="L45" s="103">
        <v>322</v>
      </c>
      <c r="M45" s="103">
        <v>1191</v>
      </c>
      <c r="N45" s="103">
        <v>1486</v>
      </c>
      <c r="O45" s="91">
        <f t="shared" si="2"/>
        <v>792.58333333333337</v>
      </c>
      <c r="P45" s="2"/>
    </row>
    <row r="46" spans="1:16" x14ac:dyDescent="0.2">
      <c r="A46" s="41" t="s">
        <v>53</v>
      </c>
      <c r="B46" s="12"/>
      <c r="C46" s="103">
        <v>10</v>
      </c>
      <c r="D46" s="103">
        <v>10</v>
      </c>
      <c r="E46" s="103">
        <v>11</v>
      </c>
      <c r="F46" s="103">
        <v>11</v>
      </c>
      <c r="G46" s="103">
        <v>12</v>
      </c>
      <c r="H46" s="103">
        <v>15</v>
      </c>
      <c r="I46" s="103">
        <v>9</v>
      </c>
      <c r="J46" s="103">
        <v>8</v>
      </c>
      <c r="K46" s="103">
        <v>8</v>
      </c>
      <c r="L46" s="103">
        <v>9</v>
      </c>
      <c r="M46" s="103">
        <v>11</v>
      </c>
      <c r="N46" s="103">
        <v>12</v>
      </c>
      <c r="O46" s="91">
        <f t="shared" si="2"/>
        <v>10.5</v>
      </c>
      <c r="P46" s="2"/>
    </row>
    <row r="47" spans="1:16" x14ac:dyDescent="0.2">
      <c r="A47" s="57" t="s">
        <v>21</v>
      </c>
      <c r="B47" s="12"/>
      <c r="C47" s="103">
        <v>62</v>
      </c>
      <c r="D47" s="103">
        <v>63</v>
      </c>
      <c r="E47" s="103">
        <v>65</v>
      </c>
      <c r="F47" s="103">
        <v>60</v>
      </c>
      <c r="G47" s="103">
        <v>54</v>
      </c>
      <c r="H47" s="103">
        <v>52</v>
      </c>
      <c r="I47" s="103">
        <v>48</v>
      </c>
      <c r="J47" s="103">
        <v>45</v>
      </c>
      <c r="K47" s="103">
        <v>43</v>
      </c>
      <c r="L47" s="103">
        <v>40</v>
      </c>
      <c r="M47" s="103">
        <v>39</v>
      </c>
      <c r="N47" s="103">
        <v>41</v>
      </c>
      <c r="O47" s="91">
        <f t="shared" si="2"/>
        <v>51</v>
      </c>
      <c r="P47" s="2"/>
    </row>
    <row r="48" spans="1:16" x14ac:dyDescent="0.2">
      <c r="A48" s="57" t="s">
        <v>54</v>
      </c>
      <c r="B48" s="12"/>
      <c r="C48" s="103">
        <v>20</v>
      </c>
      <c r="D48" s="103">
        <v>21</v>
      </c>
      <c r="E48" s="103">
        <v>24</v>
      </c>
      <c r="F48" s="103">
        <v>19</v>
      </c>
      <c r="G48" s="103">
        <v>17</v>
      </c>
      <c r="H48" s="103">
        <v>15</v>
      </c>
      <c r="I48" s="103">
        <v>8</v>
      </c>
      <c r="J48" s="103">
        <v>6</v>
      </c>
      <c r="K48" s="103">
        <v>11</v>
      </c>
      <c r="L48" s="103">
        <v>11</v>
      </c>
      <c r="M48" s="103">
        <v>18</v>
      </c>
      <c r="N48" s="103">
        <v>20</v>
      </c>
      <c r="O48" s="91">
        <f t="shared" si="2"/>
        <v>15.833333333333334</v>
      </c>
      <c r="P48" s="2"/>
    </row>
    <row r="49" spans="1:16" x14ac:dyDescent="0.2">
      <c r="A49" s="57" t="s">
        <v>55</v>
      </c>
      <c r="B49" s="12"/>
      <c r="C49" s="103">
        <v>184</v>
      </c>
      <c r="D49" s="103">
        <v>177</v>
      </c>
      <c r="E49" s="103">
        <v>164</v>
      </c>
      <c r="F49" s="103">
        <v>157</v>
      </c>
      <c r="G49" s="103">
        <v>155</v>
      </c>
      <c r="H49" s="103">
        <v>227</v>
      </c>
      <c r="I49" s="103">
        <v>283</v>
      </c>
      <c r="J49" s="103">
        <v>270</v>
      </c>
      <c r="K49" s="103">
        <v>165</v>
      </c>
      <c r="L49" s="103">
        <v>132</v>
      </c>
      <c r="M49" s="103">
        <v>128</v>
      </c>
      <c r="N49" s="103">
        <v>129</v>
      </c>
      <c r="O49" s="91">
        <f t="shared" si="2"/>
        <v>180.91666666666666</v>
      </c>
      <c r="P49" s="2"/>
    </row>
    <row r="50" spans="1:16" x14ac:dyDescent="0.2">
      <c r="A50" s="57" t="s">
        <v>56</v>
      </c>
      <c r="B50" s="12"/>
      <c r="C50" s="103">
        <v>44</v>
      </c>
      <c r="D50" s="103">
        <v>45</v>
      </c>
      <c r="E50" s="103">
        <v>44</v>
      </c>
      <c r="F50" s="103">
        <v>42</v>
      </c>
      <c r="G50" s="103">
        <v>36</v>
      </c>
      <c r="H50" s="103">
        <v>37</v>
      </c>
      <c r="I50" s="103">
        <v>37</v>
      </c>
      <c r="J50" s="103">
        <v>39</v>
      </c>
      <c r="K50" s="103">
        <v>38</v>
      </c>
      <c r="L50" s="103">
        <v>34</v>
      </c>
      <c r="M50" s="103">
        <v>36</v>
      </c>
      <c r="N50" s="103">
        <v>35</v>
      </c>
      <c r="O50" s="91">
        <f t="shared" si="2"/>
        <v>38.916666666666664</v>
      </c>
      <c r="P50" s="2"/>
    </row>
    <row r="51" spans="1:16" x14ac:dyDescent="0.2">
      <c r="A51" s="57" t="s">
        <v>57</v>
      </c>
      <c r="B51" s="12"/>
      <c r="C51" s="103">
        <v>329</v>
      </c>
      <c r="D51" s="103">
        <v>327</v>
      </c>
      <c r="E51" s="103">
        <v>275</v>
      </c>
      <c r="F51" s="103">
        <v>211</v>
      </c>
      <c r="G51" s="103">
        <v>188</v>
      </c>
      <c r="H51" s="103">
        <v>232</v>
      </c>
      <c r="I51" s="103">
        <v>294</v>
      </c>
      <c r="J51" s="103">
        <v>290</v>
      </c>
      <c r="K51" s="103">
        <v>209</v>
      </c>
      <c r="L51" s="103">
        <v>179</v>
      </c>
      <c r="M51" s="103">
        <v>261</v>
      </c>
      <c r="N51" s="103">
        <v>289</v>
      </c>
      <c r="O51" s="91">
        <f t="shared" si="2"/>
        <v>257</v>
      </c>
      <c r="P51" s="2"/>
    </row>
    <row r="52" spans="1:16" x14ac:dyDescent="0.2">
      <c r="A52" s="62" t="s">
        <v>58</v>
      </c>
      <c r="B52" s="12"/>
      <c r="C52" s="103">
        <v>426</v>
      </c>
      <c r="D52" s="103">
        <v>426</v>
      </c>
      <c r="E52" s="103">
        <v>444</v>
      </c>
      <c r="F52" s="103">
        <v>452</v>
      </c>
      <c r="G52" s="103">
        <v>463</v>
      </c>
      <c r="H52" s="103">
        <v>494</v>
      </c>
      <c r="I52" s="103">
        <v>479</v>
      </c>
      <c r="J52" s="103">
        <v>501</v>
      </c>
      <c r="K52" s="103">
        <v>496</v>
      </c>
      <c r="L52" s="103">
        <v>477</v>
      </c>
      <c r="M52" s="103">
        <v>468</v>
      </c>
      <c r="N52" s="103">
        <v>477</v>
      </c>
      <c r="O52" s="91">
        <f t="shared" si="2"/>
        <v>466.91666666666669</v>
      </c>
      <c r="P52" s="2"/>
    </row>
    <row r="53" spans="1:16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/>
      <c r="L53" s="92"/>
      <c r="M53" s="92"/>
      <c r="N53" s="92"/>
      <c r="O53" s="91"/>
      <c r="P53" s="2"/>
    </row>
    <row r="54" spans="1:16" x14ac:dyDescent="0.2">
      <c r="A54" s="6" t="s">
        <v>24</v>
      </c>
      <c r="B54" s="7"/>
      <c r="C54" s="64">
        <f>SUM(C37:C52)</f>
        <v>3428</v>
      </c>
      <c r="D54" s="64">
        <f t="shared" ref="D54:N54" si="3">SUM(D37:D52)</f>
        <v>3362</v>
      </c>
      <c r="E54" s="64">
        <f t="shared" si="3"/>
        <v>2875</v>
      </c>
      <c r="F54" s="64">
        <f t="shared" si="3"/>
        <v>2232</v>
      </c>
      <c r="G54" s="64">
        <f t="shared" si="3"/>
        <v>1919</v>
      </c>
      <c r="H54" s="64">
        <f t="shared" si="3"/>
        <v>1962</v>
      </c>
      <c r="I54" s="64">
        <f t="shared" si="3"/>
        <v>1986</v>
      </c>
      <c r="J54" s="64">
        <f t="shared" si="3"/>
        <v>1931</v>
      </c>
      <c r="K54" s="64">
        <f t="shared" si="3"/>
        <v>1707</v>
      </c>
      <c r="L54" s="64">
        <f t="shared" si="3"/>
        <v>1643</v>
      </c>
      <c r="M54" s="64">
        <f t="shared" si="3"/>
        <v>2688</v>
      </c>
      <c r="N54" s="64">
        <f t="shared" si="3"/>
        <v>3084</v>
      </c>
      <c r="O54" s="65">
        <f>SUM(C54:N54)/12</f>
        <v>2401.4166666666665</v>
      </c>
      <c r="P54" s="2"/>
    </row>
    <row r="55" spans="1:16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  <c r="P55" s="2"/>
    </row>
    <row r="56" spans="1:16" x14ac:dyDescent="0.2">
      <c r="A56" s="16" t="s">
        <v>60</v>
      </c>
      <c r="B56" s="12"/>
      <c r="C56" s="72">
        <f>C54/C25</f>
        <v>0.5</v>
      </c>
      <c r="D56" s="72">
        <f t="shared" ref="D56:O56" si="4">D54/D25</f>
        <v>0.50518407212622085</v>
      </c>
      <c r="E56" s="72">
        <f t="shared" si="4"/>
        <v>0.49280082276311277</v>
      </c>
      <c r="F56" s="72">
        <f t="shared" si="4"/>
        <v>0.49522964277790105</v>
      </c>
      <c r="G56" s="72">
        <f t="shared" si="4"/>
        <v>0.49306269270298048</v>
      </c>
      <c r="H56" s="72">
        <f t="shared" si="4"/>
        <v>0.51200417536534448</v>
      </c>
      <c r="I56" s="72">
        <f t="shared" si="4"/>
        <v>0.52003142183817752</v>
      </c>
      <c r="J56" s="72">
        <f t="shared" si="4"/>
        <v>0.51575854700854706</v>
      </c>
      <c r="K56" s="72">
        <f t="shared" si="4"/>
        <v>0.4959325973271354</v>
      </c>
      <c r="L56" s="72">
        <f t="shared" si="4"/>
        <v>0.48309320788003529</v>
      </c>
      <c r="M56" s="72">
        <f t="shared" si="4"/>
        <v>0.52316076294277924</v>
      </c>
      <c r="N56" s="72">
        <f t="shared" si="4"/>
        <v>0.51762336354481364</v>
      </c>
      <c r="O56" s="73">
        <f t="shared" si="4"/>
        <v>0.50487052804933596</v>
      </c>
      <c r="P56" s="2"/>
    </row>
    <row r="57" spans="1:16" ht="13.5" thickBot="1" x14ac:dyDescent="0.25">
      <c r="A57" s="24" t="s">
        <v>81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  <c r="P57" s="2"/>
    </row>
    <row r="58" spans="1:16" x14ac:dyDescent="0.2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</sheetData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9" zoomScaleNormal="89" workbookViewId="0">
      <selection activeCell="S39" sqref="S39"/>
    </sheetView>
  </sheetViews>
  <sheetFormatPr defaultColWidth="9.140625"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8.7109375" style="2" customWidth="1"/>
    <col min="15" max="15" width="9" style="2" customWidth="1"/>
    <col min="16" max="16384" width="9.140625" style="2"/>
  </cols>
  <sheetData>
    <row r="1" spans="1:18" x14ac:dyDescent="0.2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</row>
    <row r="7" spans="1:18" x14ac:dyDescent="0.2">
      <c r="A7" s="57" t="s">
        <v>50</v>
      </c>
      <c r="B7" s="12"/>
      <c r="C7" s="103">
        <v>44</v>
      </c>
      <c r="D7" s="103">
        <v>46</v>
      </c>
      <c r="E7" s="103">
        <v>46</v>
      </c>
      <c r="F7" s="104">
        <v>47</v>
      </c>
      <c r="G7" s="104">
        <v>44</v>
      </c>
      <c r="H7" s="103">
        <v>46</v>
      </c>
      <c r="I7" s="103">
        <v>48</v>
      </c>
      <c r="J7" s="103">
        <v>49</v>
      </c>
      <c r="K7" s="103">
        <v>45</v>
      </c>
      <c r="L7" s="104">
        <v>43</v>
      </c>
      <c r="M7" s="103">
        <v>47</v>
      </c>
      <c r="N7" s="103">
        <v>50</v>
      </c>
      <c r="O7" s="61">
        <f>SUM(C7:N7)/12</f>
        <v>46.25</v>
      </c>
    </row>
    <row r="8" spans="1:18" x14ac:dyDescent="0.2">
      <c r="A8" s="57" t="s">
        <v>51</v>
      </c>
      <c r="B8" s="12"/>
      <c r="C8" s="103">
        <v>6</v>
      </c>
      <c r="D8" s="103">
        <v>6</v>
      </c>
      <c r="E8" s="103">
        <v>5</v>
      </c>
      <c r="F8" s="104">
        <v>5</v>
      </c>
      <c r="G8" s="104">
        <v>4</v>
      </c>
      <c r="H8" s="103">
        <v>4</v>
      </c>
      <c r="I8" s="103">
        <v>4</v>
      </c>
      <c r="J8" s="103">
        <v>4</v>
      </c>
      <c r="K8" s="103">
        <v>4</v>
      </c>
      <c r="L8" s="104">
        <v>5</v>
      </c>
      <c r="M8" s="103">
        <v>6</v>
      </c>
      <c r="N8" s="103">
        <v>4</v>
      </c>
      <c r="O8" s="61">
        <f t="shared" ref="O8:O22" si="0">SUM(C8:N8)/12</f>
        <v>4.75</v>
      </c>
    </row>
    <row r="9" spans="1:18" x14ac:dyDescent="0.2">
      <c r="A9" s="62" t="s">
        <v>18</v>
      </c>
      <c r="B9" s="12"/>
      <c r="C9" s="103">
        <v>191</v>
      </c>
      <c r="D9" s="103">
        <v>205</v>
      </c>
      <c r="E9" s="103">
        <v>203</v>
      </c>
      <c r="F9" s="104">
        <v>188</v>
      </c>
      <c r="G9" s="104">
        <v>176</v>
      </c>
      <c r="H9" s="103">
        <v>165</v>
      </c>
      <c r="I9" s="103">
        <v>163</v>
      </c>
      <c r="J9" s="103">
        <v>161</v>
      </c>
      <c r="K9" s="103">
        <v>160</v>
      </c>
      <c r="L9" s="104">
        <v>162</v>
      </c>
      <c r="M9" s="103">
        <v>171</v>
      </c>
      <c r="N9" s="103">
        <v>179</v>
      </c>
      <c r="O9" s="61">
        <f t="shared" si="0"/>
        <v>177</v>
      </c>
    </row>
    <row r="10" spans="1:18" x14ac:dyDescent="0.2">
      <c r="A10" s="62" t="s">
        <v>19</v>
      </c>
      <c r="B10" s="12"/>
      <c r="C10" s="103">
        <v>9</v>
      </c>
      <c r="D10" s="103">
        <v>7</v>
      </c>
      <c r="E10" s="103">
        <v>6</v>
      </c>
      <c r="F10" s="104">
        <v>6</v>
      </c>
      <c r="G10" s="104">
        <v>6</v>
      </c>
      <c r="H10" s="103">
        <v>6</v>
      </c>
      <c r="I10" s="103">
        <v>6</v>
      </c>
      <c r="J10" s="103">
        <v>4</v>
      </c>
      <c r="K10" s="103">
        <v>4</v>
      </c>
      <c r="L10" s="104">
        <v>4</v>
      </c>
      <c r="M10" s="103">
        <v>2</v>
      </c>
      <c r="N10" s="103">
        <v>1</v>
      </c>
      <c r="O10" s="61">
        <f t="shared" si="0"/>
        <v>5.083333333333333</v>
      </c>
    </row>
    <row r="11" spans="1:18" x14ac:dyDescent="0.2">
      <c r="A11" s="41" t="s">
        <v>52</v>
      </c>
      <c r="B11" s="12"/>
      <c r="C11" s="103">
        <v>21</v>
      </c>
      <c r="D11" s="103">
        <v>23</v>
      </c>
      <c r="E11" s="103">
        <v>23</v>
      </c>
      <c r="F11" s="104">
        <v>20</v>
      </c>
      <c r="G11" s="104">
        <v>24</v>
      </c>
      <c r="H11" s="103">
        <v>23</v>
      </c>
      <c r="I11" s="103">
        <v>19</v>
      </c>
      <c r="J11" s="103">
        <v>17</v>
      </c>
      <c r="K11" s="103">
        <v>15</v>
      </c>
      <c r="L11" s="104">
        <v>18</v>
      </c>
      <c r="M11" s="103">
        <v>17</v>
      </c>
      <c r="N11" s="103">
        <v>13</v>
      </c>
      <c r="O11" s="61">
        <f t="shared" si="0"/>
        <v>19.416666666666668</v>
      </c>
    </row>
    <row r="12" spans="1:18" x14ac:dyDescent="0.2">
      <c r="A12" s="41" t="s">
        <v>35</v>
      </c>
      <c r="B12" s="12"/>
      <c r="C12" s="103">
        <v>746</v>
      </c>
      <c r="D12" s="103">
        <v>744</v>
      </c>
      <c r="E12" s="103">
        <v>741</v>
      </c>
      <c r="F12" s="104">
        <v>689</v>
      </c>
      <c r="G12" s="104">
        <v>699</v>
      </c>
      <c r="H12" s="103">
        <v>652</v>
      </c>
      <c r="I12" s="103">
        <v>628</v>
      </c>
      <c r="J12" s="103">
        <v>592</v>
      </c>
      <c r="K12" s="103">
        <v>595</v>
      </c>
      <c r="L12" s="104">
        <v>599</v>
      </c>
      <c r="M12" s="103">
        <v>580</v>
      </c>
      <c r="N12" s="103">
        <v>552</v>
      </c>
      <c r="O12" s="61">
        <f t="shared" si="0"/>
        <v>651.41666666666663</v>
      </c>
    </row>
    <row r="13" spans="1:18" x14ac:dyDescent="0.2">
      <c r="A13" s="62" t="s">
        <v>30</v>
      </c>
      <c r="B13" s="12"/>
      <c r="C13" s="103">
        <v>801</v>
      </c>
      <c r="D13" s="103">
        <v>827</v>
      </c>
      <c r="E13" s="103">
        <v>788</v>
      </c>
      <c r="F13" s="104">
        <v>714</v>
      </c>
      <c r="G13" s="104">
        <v>652</v>
      </c>
      <c r="H13" s="103">
        <v>616</v>
      </c>
      <c r="I13" s="103">
        <v>620</v>
      </c>
      <c r="J13" s="103">
        <v>596</v>
      </c>
      <c r="K13" s="103">
        <v>613</v>
      </c>
      <c r="L13" s="104">
        <v>618</v>
      </c>
      <c r="M13" s="103">
        <v>722</v>
      </c>
      <c r="N13" s="103">
        <v>730</v>
      </c>
      <c r="O13" s="61">
        <f t="shared" si="0"/>
        <v>691.41666666666663</v>
      </c>
    </row>
    <row r="14" spans="1:18" x14ac:dyDescent="0.2">
      <c r="A14" s="62" t="s">
        <v>20</v>
      </c>
      <c r="B14" s="12"/>
      <c r="C14" s="103">
        <v>306</v>
      </c>
      <c r="D14" s="103">
        <v>304</v>
      </c>
      <c r="E14" s="103">
        <v>234</v>
      </c>
      <c r="F14" s="104">
        <v>172</v>
      </c>
      <c r="G14" s="104">
        <v>126</v>
      </c>
      <c r="H14" s="103">
        <v>99</v>
      </c>
      <c r="I14" s="103">
        <v>88</v>
      </c>
      <c r="J14" s="103">
        <v>80</v>
      </c>
      <c r="K14" s="103">
        <v>83</v>
      </c>
      <c r="L14" s="104">
        <v>90</v>
      </c>
      <c r="M14" s="103">
        <v>214</v>
      </c>
      <c r="N14" s="103">
        <v>319</v>
      </c>
      <c r="O14" s="61">
        <f t="shared" si="0"/>
        <v>176.25</v>
      </c>
    </row>
    <row r="15" spans="1:18" ht="15" x14ac:dyDescent="0.25">
      <c r="A15" s="41" t="s">
        <v>29</v>
      </c>
      <c r="B15" s="12"/>
      <c r="C15" s="103">
        <v>2445</v>
      </c>
      <c r="D15" s="103">
        <v>2328</v>
      </c>
      <c r="E15" s="103">
        <v>1723</v>
      </c>
      <c r="F15" s="104">
        <v>1107</v>
      </c>
      <c r="G15" s="104">
        <v>769</v>
      </c>
      <c r="H15" s="103">
        <v>651</v>
      </c>
      <c r="I15" s="103">
        <v>622</v>
      </c>
      <c r="J15" s="103">
        <v>626</v>
      </c>
      <c r="K15" s="103">
        <v>646</v>
      </c>
      <c r="L15" s="104">
        <v>844</v>
      </c>
      <c r="M15" s="103">
        <v>2083</v>
      </c>
      <c r="N15" s="103">
        <v>2535</v>
      </c>
      <c r="O15" s="61">
        <f t="shared" si="0"/>
        <v>1364.9166666666667</v>
      </c>
      <c r="Q15" s="97"/>
      <c r="R15" s="97"/>
    </row>
    <row r="16" spans="1:18" x14ac:dyDescent="0.2">
      <c r="A16" s="41" t="s">
        <v>53</v>
      </c>
      <c r="B16" s="12"/>
      <c r="C16" s="103">
        <v>33</v>
      </c>
      <c r="D16" s="103">
        <v>33</v>
      </c>
      <c r="E16" s="103">
        <v>29</v>
      </c>
      <c r="F16" s="104">
        <v>26</v>
      </c>
      <c r="G16" s="104">
        <v>26</v>
      </c>
      <c r="H16" s="103">
        <v>27</v>
      </c>
      <c r="I16" s="103">
        <v>27</v>
      </c>
      <c r="J16" s="103">
        <v>27</v>
      </c>
      <c r="K16" s="103">
        <v>24</v>
      </c>
      <c r="L16" s="104">
        <v>25</v>
      </c>
      <c r="M16" s="103">
        <v>22</v>
      </c>
      <c r="N16" s="103">
        <v>24</v>
      </c>
      <c r="O16" s="61">
        <f t="shared" si="0"/>
        <v>26.916666666666668</v>
      </c>
    </row>
    <row r="17" spans="1:15" x14ac:dyDescent="0.2">
      <c r="A17" s="57" t="s">
        <v>21</v>
      </c>
      <c r="B17" s="12"/>
      <c r="C17" s="103">
        <v>82</v>
      </c>
      <c r="D17" s="103">
        <v>86</v>
      </c>
      <c r="E17" s="103">
        <v>82</v>
      </c>
      <c r="F17" s="104">
        <v>97</v>
      </c>
      <c r="G17" s="104">
        <v>97</v>
      </c>
      <c r="H17" s="103">
        <v>129</v>
      </c>
      <c r="I17" s="103">
        <v>133</v>
      </c>
      <c r="J17" s="103">
        <v>132</v>
      </c>
      <c r="K17" s="103">
        <v>132</v>
      </c>
      <c r="L17" s="104">
        <v>134</v>
      </c>
      <c r="M17" s="103">
        <v>134</v>
      </c>
      <c r="N17" s="103">
        <v>128</v>
      </c>
      <c r="O17" s="61">
        <f t="shared" si="0"/>
        <v>113.83333333333333</v>
      </c>
    </row>
    <row r="18" spans="1:15" x14ac:dyDescent="0.2">
      <c r="A18" s="57" t="s">
        <v>54</v>
      </c>
      <c r="B18" s="12"/>
      <c r="C18" s="103">
        <v>55</v>
      </c>
      <c r="D18" s="103">
        <v>49</v>
      </c>
      <c r="E18" s="103">
        <v>44</v>
      </c>
      <c r="F18" s="104">
        <v>30</v>
      </c>
      <c r="G18" s="104">
        <v>24</v>
      </c>
      <c r="H18" s="103">
        <v>24</v>
      </c>
      <c r="I18" s="103">
        <v>23</v>
      </c>
      <c r="J18" s="103">
        <v>22</v>
      </c>
      <c r="K18" s="103">
        <v>22</v>
      </c>
      <c r="L18" s="104">
        <v>20</v>
      </c>
      <c r="M18" s="103">
        <v>32</v>
      </c>
      <c r="N18" s="103">
        <v>32</v>
      </c>
      <c r="O18" s="61">
        <f t="shared" si="0"/>
        <v>31.416666666666668</v>
      </c>
    </row>
    <row r="19" spans="1:15" x14ac:dyDescent="0.2">
      <c r="A19" s="57" t="s">
        <v>55</v>
      </c>
      <c r="B19" s="12"/>
      <c r="C19" s="103">
        <v>668</v>
      </c>
      <c r="D19" s="103">
        <v>707</v>
      </c>
      <c r="E19" s="103">
        <v>682</v>
      </c>
      <c r="F19" s="104">
        <v>513</v>
      </c>
      <c r="G19" s="104">
        <v>410</v>
      </c>
      <c r="H19" s="103">
        <v>471</v>
      </c>
      <c r="I19" s="103">
        <v>492</v>
      </c>
      <c r="J19" s="103">
        <v>489</v>
      </c>
      <c r="K19" s="103">
        <v>384</v>
      </c>
      <c r="L19" s="104">
        <v>334</v>
      </c>
      <c r="M19" s="103">
        <v>356</v>
      </c>
      <c r="N19" s="103">
        <v>564</v>
      </c>
      <c r="O19" s="61">
        <f t="shared" si="0"/>
        <v>505.83333333333331</v>
      </c>
    </row>
    <row r="20" spans="1:15" x14ac:dyDescent="0.2">
      <c r="A20" s="57" t="s">
        <v>56</v>
      </c>
      <c r="B20" s="12"/>
      <c r="C20" s="103">
        <v>51</v>
      </c>
      <c r="D20" s="103">
        <v>50</v>
      </c>
      <c r="E20" s="103">
        <v>49</v>
      </c>
      <c r="F20" s="104">
        <v>43</v>
      </c>
      <c r="G20" s="104">
        <v>45</v>
      </c>
      <c r="H20" s="103">
        <v>41</v>
      </c>
      <c r="I20" s="103">
        <v>40</v>
      </c>
      <c r="J20" s="103">
        <v>37</v>
      </c>
      <c r="K20" s="103">
        <v>39</v>
      </c>
      <c r="L20" s="104">
        <v>45</v>
      </c>
      <c r="M20" s="103">
        <v>48</v>
      </c>
      <c r="N20" s="103">
        <v>53</v>
      </c>
      <c r="O20" s="61">
        <f t="shared" si="0"/>
        <v>45.083333333333336</v>
      </c>
    </row>
    <row r="21" spans="1:15" x14ac:dyDescent="0.2">
      <c r="A21" s="57" t="s">
        <v>57</v>
      </c>
      <c r="B21" s="12"/>
      <c r="C21" s="103">
        <v>487</v>
      </c>
      <c r="D21" s="103">
        <v>487</v>
      </c>
      <c r="E21" s="103">
        <v>469</v>
      </c>
      <c r="F21" s="104">
        <v>382</v>
      </c>
      <c r="G21" s="104">
        <v>342</v>
      </c>
      <c r="H21" s="103">
        <v>378</v>
      </c>
      <c r="I21" s="103">
        <v>449</v>
      </c>
      <c r="J21" s="103">
        <v>449</v>
      </c>
      <c r="K21" s="103">
        <v>359</v>
      </c>
      <c r="L21" s="104">
        <v>367</v>
      </c>
      <c r="M21" s="103">
        <v>494</v>
      </c>
      <c r="N21" s="103">
        <v>583</v>
      </c>
      <c r="O21" s="61">
        <f t="shared" si="0"/>
        <v>437.16666666666669</v>
      </c>
    </row>
    <row r="22" spans="1:15" x14ac:dyDescent="0.2">
      <c r="A22" s="62" t="s">
        <v>58</v>
      </c>
      <c r="B22" s="12"/>
      <c r="C22" s="103">
        <v>815</v>
      </c>
      <c r="D22" s="103">
        <v>854</v>
      </c>
      <c r="E22" s="103">
        <v>857</v>
      </c>
      <c r="F22" s="104">
        <v>833</v>
      </c>
      <c r="G22" s="104">
        <v>845</v>
      </c>
      <c r="H22" s="103">
        <v>855</v>
      </c>
      <c r="I22" s="103">
        <v>864</v>
      </c>
      <c r="J22" s="103">
        <v>889</v>
      </c>
      <c r="K22" s="103">
        <v>900</v>
      </c>
      <c r="L22" s="104">
        <v>900</v>
      </c>
      <c r="M22" s="103">
        <v>907</v>
      </c>
      <c r="N22" s="103">
        <v>906</v>
      </c>
      <c r="O22" s="61">
        <f t="shared" si="0"/>
        <v>868.75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6760</v>
      </c>
      <c r="D25" s="60">
        <f>SUM(D7:D22)</f>
        <v>6756</v>
      </c>
      <c r="E25" s="60">
        <f t="shared" ref="E25:N25" si="1">SUM(E7:E22)</f>
        <v>5981</v>
      </c>
      <c r="F25" s="60">
        <f t="shared" si="1"/>
        <v>4872</v>
      </c>
      <c r="G25" s="60">
        <f t="shared" si="1"/>
        <v>4289</v>
      </c>
      <c r="H25" s="60">
        <f t="shared" si="1"/>
        <v>4187</v>
      </c>
      <c r="I25" s="60">
        <f t="shared" si="1"/>
        <v>4226</v>
      </c>
      <c r="J25" s="60">
        <f t="shared" si="1"/>
        <v>4174</v>
      </c>
      <c r="K25" s="60">
        <f t="shared" si="1"/>
        <v>4025</v>
      </c>
      <c r="L25" s="60">
        <f t="shared" si="1"/>
        <v>4208</v>
      </c>
      <c r="M25" s="60">
        <f t="shared" si="1"/>
        <v>5835</v>
      </c>
      <c r="N25" s="60">
        <f t="shared" si="1"/>
        <v>6673</v>
      </c>
      <c r="O25" s="61">
        <f>SUM(C25:N25)/12</f>
        <v>5165.5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78</v>
      </c>
    </row>
    <row r="33" spans="1:17" ht="13.5" thickBot="1" x14ac:dyDescent="0.25">
      <c r="A33" s="2" t="s">
        <v>79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95"/>
      <c r="B36" s="96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56" t="s">
        <v>63</v>
      </c>
    </row>
    <row r="37" spans="1:17" x14ac:dyDescent="0.2">
      <c r="A37" s="57" t="s">
        <v>50</v>
      </c>
      <c r="B37" s="12"/>
      <c r="C37" s="105">
        <v>10</v>
      </c>
      <c r="D37" s="105">
        <v>13</v>
      </c>
      <c r="E37" s="105">
        <v>12</v>
      </c>
      <c r="F37" s="105">
        <v>11</v>
      </c>
      <c r="G37" s="105">
        <v>9</v>
      </c>
      <c r="H37" s="105">
        <v>9</v>
      </c>
      <c r="I37" s="105">
        <v>10</v>
      </c>
      <c r="J37" s="105">
        <v>9</v>
      </c>
      <c r="K37" s="105">
        <v>7</v>
      </c>
      <c r="L37" s="105">
        <v>7</v>
      </c>
      <c r="M37" s="105">
        <v>9</v>
      </c>
      <c r="N37" s="105">
        <v>8</v>
      </c>
      <c r="O37" s="91">
        <f>SUM(C37:N37)/12</f>
        <v>9.5</v>
      </c>
    </row>
    <row r="38" spans="1:17" x14ac:dyDescent="0.2">
      <c r="A38" s="57" t="s">
        <v>51</v>
      </c>
      <c r="B38" s="12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91">
        <f t="shared" ref="O38:O52" si="2">SUM(C38:N38)/12</f>
        <v>0</v>
      </c>
    </row>
    <row r="39" spans="1:17" x14ac:dyDescent="0.2">
      <c r="A39" s="62" t="s">
        <v>18</v>
      </c>
      <c r="B39" s="12"/>
      <c r="C39" s="105">
        <v>64</v>
      </c>
      <c r="D39" s="105">
        <v>66</v>
      </c>
      <c r="E39" s="105">
        <v>71</v>
      </c>
      <c r="F39" s="105">
        <v>68</v>
      </c>
      <c r="G39" s="105">
        <v>59</v>
      </c>
      <c r="H39" s="105">
        <v>58</v>
      </c>
      <c r="I39" s="105">
        <v>60</v>
      </c>
      <c r="J39" s="105">
        <v>58</v>
      </c>
      <c r="K39" s="105">
        <v>59</v>
      </c>
      <c r="L39" s="105">
        <v>56</v>
      </c>
      <c r="M39" s="105">
        <v>62</v>
      </c>
      <c r="N39" s="105">
        <v>65</v>
      </c>
      <c r="O39" s="91">
        <f t="shared" si="2"/>
        <v>62.166666666666664</v>
      </c>
    </row>
    <row r="40" spans="1:17" x14ac:dyDescent="0.2">
      <c r="A40" s="62" t="s">
        <v>19</v>
      </c>
      <c r="B40" s="12"/>
      <c r="C40" s="105">
        <v>2</v>
      </c>
      <c r="D40" s="105">
        <v>1</v>
      </c>
      <c r="E40" s="105"/>
      <c r="F40" s="105"/>
      <c r="G40" s="105">
        <v>1</v>
      </c>
      <c r="H40" s="105">
        <v>1</v>
      </c>
      <c r="I40" s="105">
        <v>1</v>
      </c>
      <c r="J40" s="105">
        <v>1</v>
      </c>
      <c r="K40" s="105">
        <v>1</v>
      </c>
      <c r="L40" s="105">
        <v>1</v>
      </c>
      <c r="M40" s="105">
        <v>1</v>
      </c>
      <c r="N40" s="105"/>
      <c r="O40" s="91">
        <f t="shared" si="2"/>
        <v>0.83333333333333337</v>
      </c>
    </row>
    <row r="41" spans="1:17" x14ac:dyDescent="0.2">
      <c r="A41" s="41" t="s">
        <v>52</v>
      </c>
      <c r="B41" s="12"/>
      <c r="C41" s="105">
        <v>7</v>
      </c>
      <c r="D41" s="105">
        <v>7</v>
      </c>
      <c r="E41" s="105">
        <v>7</v>
      </c>
      <c r="F41" s="105">
        <v>7</v>
      </c>
      <c r="G41" s="105">
        <v>7</v>
      </c>
      <c r="H41" s="105">
        <v>7</v>
      </c>
      <c r="I41" s="105">
        <v>5</v>
      </c>
      <c r="J41" s="105">
        <v>5</v>
      </c>
      <c r="K41" s="105">
        <v>5</v>
      </c>
      <c r="L41" s="105">
        <v>6</v>
      </c>
      <c r="M41" s="105">
        <v>8</v>
      </c>
      <c r="N41" s="105">
        <v>7</v>
      </c>
      <c r="O41" s="91">
        <f t="shared" si="2"/>
        <v>6.5</v>
      </c>
    </row>
    <row r="42" spans="1:17" x14ac:dyDescent="0.2">
      <c r="A42" s="41" t="s">
        <v>35</v>
      </c>
      <c r="B42" s="12"/>
      <c r="C42" s="105">
        <v>86</v>
      </c>
      <c r="D42" s="105">
        <v>91</v>
      </c>
      <c r="E42" s="105">
        <v>88</v>
      </c>
      <c r="F42" s="105">
        <v>74</v>
      </c>
      <c r="G42" s="105">
        <v>75</v>
      </c>
      <c r="H42" s="105">
        <v>71</v>
      </c>
      <c r="I42" s="105">
        <v>65</v>
      </c>
      <c r="J42" s="105">
        <v>61</v>
      </c>
      <c r="K42" s="105">
        <v>66</v>
      </c>
      <c r="L42" s="105">
        <v>65</v>
      </c>
      <c r="M42" s="105">
        <v>73</v>
      </c>
      <c r="N42" s="105">
        <v>71</v>
      </c>
      <c r="O42" s="91">
        <f t="shared" si="2"/>
        <v>73.833333333333329</v>
      </c>
    </row>
    <row r="43" spans="1:17" ht="15" x14ac:dyDescent="0.25">
      <c r="A43" s="62" t="s">
        <v>30</v>
      </c>
      <c r="B43" s="12"/>
      <c r="C43" s="105">
        <v>543</v>
      </c>
      <c r="D43" s="105">
        <v>566</v>
      </c>
      <c r="E43" s="105">
        <v>539</v>
      </c>
      <c r="F43" s="105">
        <v>481</v>
      </c>
      <c r="G43" s="105">
        <v>437</v>
      </c>
      <c r="H43" s="105">
        <v>412</v>
      </c>
      <c r="I43" s="105">
        <v>425</v>
      </c>
      <c r="J43" s="105">
        <v>410</v>
      </c>
      <c r="K43" s="105">
        <v>417</v>
      </c>
      <c r="L43" s="105">
        <v>406</v>
      </c>
      <c r="M43" s="105">
        <v>488</v>
      </c>
      <c r="N43" s="105">
        <v>520</v>
      </c>
      <c r="O43" s="91">
        <f t="shared" si="2"/>
        <v>470.33333333333331</v>
      </c>
      <c r="Q43" s="101"/>
    </row>
    <row r="44" spans="1:17" x14ac:dyDescent="0.2">
      <c r="A44" s="62" t="s">
        <v>20</v>
      </c>
      <c r="B44" s="12"/>
      <c r="C44" s="105">
        <v>69</v>
      </c>
      <c r="D44" s="105">
        <v>70</v>
      </c>
      <c r="E44" s="105">
        <v>58</v>
      </c>
      <c r="F44" s="105">
        <v>46</v>
      </c>
      <c r="G44" s="105">
        <v>37</v>
      </c>
      <c r="H44" s="105">
        <v>28</v>
      </c>
      <c r="I44" s="105">
        <v>22</v>
      </c>
      <c r="J44" s="105">
        <v>22</v>
      </c>
      <c r="K44" s="105">
        <v>25</v>
      </c>
      <c r="L44" s="105">
        <v>21</v>
      </c>
      <c r="M44" s="105">
        <v>55</v>
      </c>
      <c r="N44" s="105">
        <v>81</v>
      </c>
      <c r="O44" s="91">
        <f t="shared" si="2"/>
        <v>44.5</v>
      </c>
    </row>
    <row r="45" spans="1:17" x14ac:dyDescent="0.2">
      <c r="A45" s="41" t="s">
        <v>29</v>
      </c>
      <c r="B45" s="12"/>
      <c r="C45" s="105">
        <v>1439</v>
      </c>
      <c r="D45" s="105">
        <v>1366</v>
      </c>
      <c r="E45" s="105">
        <v>1028</v>
      </c>
      <c r="F45" s="105">
        <v>635</v>
      </c>
      <c r="G45" s="105">
        <v>432</v>
      </c>
      <c r="H45" s="105">
        <v>357</v>
      </c>
      <c r="I45" s="105">
        <v>347</v>
      </c>
      <c r="J45" s="105">
        <v>347</v>
      </c>
      <c r="K45" s="105">
        <v>341</v>
      </c>
      <c r="L45" s="105">
        <v>448</v>
      </c>
      <c r="M45" s="105">
        <v>1221</v>
      </c>
      <c r="N45" s="105">
        <v>1505</v>
      </c>
      <c r="O45" s="91">
        <f t="shared" si="2"/>
        <v>788.83333333333337</v>
      </c>
    </row>
    <row r="46" spans="1:17" x14ac:dyDescent="0.2">
      <c r="A46" s="41" t="s">
        <v>53</v>
      </c>
      <c r="B46" s="12"/>
      <c r="C46" s="105">
        <v>11</v>
      </c>
      <c r="D46" s="105">
        <v>9</v>
      </c>
      <c r="E46" s="105">
        <v>6</v>
      </c>
      <c r="F46" s="105">
        <v>6</v>
      </c>
      <c r="G46" s="105">
        <v>7</v>
      </c>
      <c r="H46" s="105">
        <v>8</v>
      </c>
      <c r="I46" s="105">
        <v>10</v>
      </c>
      <c r="J46" s="105">
        <v>9</v>
      </c>
      <c r="K46" s="105">
        <v>9</v>
      </c>
      <c r="L46" s="105">
        <v>9</v>
      </c>
      <c r="M46" s="105">
        <v>8</v>
      </c>
      <c r="N46" s="105">
        <v>10</v>
      </c>
      <c r="O46" s="91">
        <f t="shared" si="2"/>
        <v>8.5</v>
      </c>
    </row>
    <row r="47" spans="1:17" x14ac:dyDescent="0.2">
      <c r="A47" s="57" t="s">
        <v>21</v>
      </c>
      <c r="B47" s="12"/>
      <c r="C47" s="105">
        <v>32</v>
      </c>
      <c r="D47" s="105">
        <v>32</v>
      </c>
      <c r="E47" s="105">
        <v>31</v>
      </c>
      <c r="F47" s="105">
        <v>41</v>
      </c>
      <c r="G47" s="105">
        <v>44</v>
      </c>
      <c r="H47" s="105">
        <v>64</v>
      </c>
      <c r="I47" s="105">
        <v>67</v>
      </c>
      <c r="J47" s="105">
        <v>66</v>
      </c>
      <c r="K47" s="105">
        <v>69</v>
      </c>
      <c r="L47" s="105">
        <v>68</v>
      </c>
      <c r="M47" s="105">
        <v>69</v>
      </c>
      <c r="N47" s="105">
        <v>65</v>
      </c>
      <c r="O47" s="91">
        <f t="shared" si="2"/>
        <v>54</v>
      </c>
    </row>
    <row r="48" spans="1:17" x14ac:dyDescent="0.2">
      <c r="A48" s="57" t="s">
        <v>54</v>
      </c>
      <c r="B48" s="12"/>
      <c r="C48" s="105">
        <v>26</v>
      </c>
      <c r="D48" s="105">
        <v>22</v>
      </c>
      <c r="E48" s="105">
        <v>20</v>
      </c>
      <c r="F48" s="105">
        <v>14</v>
      </c>
      <c r="G48" s="105">
        <v>11</v>
      </c>
      <c r="H48" s="105">
        <v>10</v>
      </c>
      <c r="I48" s="105">
        <v>12</v>
      </c>
      <c r="J48" s="105">
        <v>11</v>
      </c>
      <c r="K48" s="105">
        <v>12</v>
      </c>
      <c r="L48" s="105">
        <v>13</v>
      </c>
      <c r="M48" s="105">
        <v>19</v>
      </c>
      <c r="N48" s="105">
        <v>22</v>
      </c>
      <c r="O48" s="91">
        <f t="shared" si="2"/>
        <v>16</v>
      </c>
    </row>
    <row r="49" spans="1:17" x14ac:dyDescent="0.2">
      <c r="A49" s="57" t="s">
        <v>55</v>
      </c>
      <c r="B49" s="12"/>
      <c r="C49" s="105">
        <v>229</v>
      </c>
      <c r="D49" s="105">
        <v>237</v>
      </c>
      <c r="E49" s="105">
        <v>232</v>
      </c>
      <c r="F49" s="105">
        <v>234</v>
      </c>
      <c r="G49" s="105">
        <v>234</v>
      </c>
      <c r="H49" s="105">
        <v>296</v>
      </c>
      <c r="I49" s="105">
        <v>327</v>
      </c>
      <c r="J49" s="105">
        <v>322</v>
      </c>
      <c r="K49" s="105">
        <v>228</v>
      </c>
      <c r="L49" s="105">
        <v>186</v>
      </c>
      <c r="M49" s="105">
        <v>183</v>
      </c>
      <c r="N49" s="105">
        <v>177</v>
      </c>
      <c r="O49" s="91">
        <f t="shared" si="2"/>
        <v>240.41666666666666</v>
      </c>
    </row>
    <row r="50" spans="1:17" x14ac:dyDescent="0.2">
      <c r="A50" s="57" t="s">
        <v>56</v>
      </c>
      <c r="B50" s="12"/>
      <c r="C50" s="105">
        <v>46</v>
      </c>
      <c r="D50" s="105">
        <v>45</v>
      </c>
      <c r="E50" s="105">
        <v>44</v>
      </c>
      <c r="F50" s="105">
        <v>40</v>
      </c>
      <c r="G50" s="105">
        <v>39</v>
      </c>
      <c r="H50" s="105">
        <v>36</v>
      </c>
      <c r="I50" s="105">
        <v>33</v>
      </c>
      <c r="J50" s="105">
        <v>31</v>
      </c>
      <c r="K50" s="105">
        <v>34</v>
      </c>
      <c r="L50" s="105">
        <v>37</v>
      </c>
      <c r="M50" s="105">
        <v>37</v>
      </c>
      <c r="N50" s="105">
        <v>43</v>
      </c>
      <c r="O50" s="91">
        <f t="shared" si="2"/>
        <v>38.75</v>
      </c>
    </row>
    <row r="51" spans="1:17" x14ac:dyDescent="0.2">
      <c r="A51" s="57" t="s">
        <v>57</v>
      </c>
      <c r="B51" s="12"/>
      <c r="C51" s="105">
        <v>288</v>
      </c>
      <c r="D51" s="105">
        <v>288</v>
      </c>
      <c r="E51" s="105">
        <v>271</v>
      </c>
      <c r="F51" s="105">
        <v>217</v>
      </c>
      <c r="G51" s="105">
        <v>194</v>
      </c>
      <c r="H51" s="105">
        <v>229</v>
      </c>
      <c r="I51" s="105">
        <v>291</v>
      </c>
      <c r="J51" s="105">
        <v>296</v>
      </c>
      <c r="K51" s="105">
        <v>213</v>
      </c>
      <c r="L51" s="105">
        <v>210</v>
      </c>
      <c r="M51" s="105">
        <v>281</v>
      </c>
      <c r="N51" s="105">
        <v>333</v>
      </c>
      <c r="O51" s="91">
        <f t="shared" si="2"/>
        <v>259.25</v>
      </c>
    </row>
    <row r="52" spans="1:17" x14ac:dyDescent="0.2">
      <c r="A52" s="62" t="s">
        <v>58</v>
      </c>
      <c r="B52" s="12"/>
      <c r="C52" s="105">
        <v>371</v>
      </c>
      <c r="D52" s="105">
        <v>392</v>
      </c>
      <c r="E52" s="105">
        <v>392</v>
      </c>
      <c r="F52" s="105">
        <v>383</v>
      </c>
      <c r="G52" s="105">
        <v>390</v>
      </c>
      <c r="H52" s="105">
        <v>420</v>
      </c>
      <c r="I52" s="105">
        <v>409</v>
      </c>
      <c r="J52" s="105">
        <v>431</v>
      </c>
      <c r="K52" s="105">
        <v>435</v>
      </c>
      <c r="L52" s="105">
        <v>417</v>
      </c>
      <c r="M52" s="105">
        <v>418</v>
      </c>
      <c r="N52" s="105">
        <v>421</v>
      </c>
      <c r="O52" s="91">
        <f t="shared" si="2"/>
        <v>406.58333333333331</v>
      </c>
    </row>
    <row r="53" spans="1:17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/>
      <c r="L53" s="92"/>
      <c r="M53" s="92"/>
      <c r="N53" s="92"/>
      <c r="O53" s="91"/>
    </row>
    <row r="54" spans="1:17" x14ac:dyDescent="0.2">
      <c r="A54" s="6" t="s">
        <v>24</v>
      </c>
      <c r="B54" s="7"/>
      <c r="C54" s="64">
        <f>SUM(C37:C52)</f>
        <v>3223</v>
      </c>
      <c r="D54" s="64">
        <f t="shared" ref="D54:N54" si="3">SUM(D37:D52)</f>
        <v>3205</v>
      </c>
      <c r="E54" s="64">
        <f t="shared" si="3"/>
        <v>2799</v>
      </c>
      <c r="F54" s="64">
        <f t="shared" si="3"/>
        <v>2257</v>
      </c>
      <c r="G54" s="64">
        <f t="shared" si="3"/>
        <v>1976</v>
      </c>
      <c r="H54" s="64">
        <f t="shared" si="3"/>
        <v>2006</v>
      </c>
      <c r="I54" s="64">
        <f t="shared" si="3"/>
        <v>2084</v>
      </c>
      <c r="J54" s="64">
        <f t="shared" si="3"/>
        <v>2079</v>
      </c>
      <c r="K54" s="64">
        <f t="shared" si="3"/>
        <v>1921</v>
      </c>
      <c r="L54" s="64">
        <f t="shared" si="3"/>
        <v>1950</v>
      </c>
      <c r="M54" s="64">
        <f t="shared" si="3"/>
        <v>2932</v>
      </c>
      <c r="N54" s="64">
        <f t="shared" si="3"/>
        <v>3328</v>
      </c>
      <c r="O54" s="65">
        <f>SUM(C54:N54)/12</f>
        <v>2480</v>
      </c>
      <c r="Q54" s="2" t="s">
        <v>80</v>
      </c>
    </row>
    <row r="55" spans="1:17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7" x14ac:dyDescent="0.2">
      <c r="A56" s="16" t="s">
        <v>60</v>
      </c>
      <c r="B56" s="12"/>
      <c r="C56" s="72">
        <f>C54/C25</f>
        <v>0.47677514792899406</v>
      </c>
      <c r="D56" s="72">
        <f t="shared" ref="D56:O56" si="4">D54/D25</f>
        <v>0.47439313203078742</v>
      </c>
      <c r="E56" s="72">
        <f t="shared" si="4"/>
        <v>0.46798194281892658</v>
      </c>
      <c r="F56" s="72">
        <f t="shared" si="4"/>
        <v>0.46325944170771755</v>
      </c>
      <c r="G56" s="72">
        <f t="shared" si="4"/>
        <v>0.46071345301935185</v>
      </c>
      <c r="H56" s="72">
        <f t="shared" si="4"/>
        <v>0.4791019823262479</v>
      </c>
      <c r="I56" s="72">
        <f t="shared" si="4"/>
        <v>0.49313771888310459</v>
      </c>
      <c r="J56" s="72">
        <f t="shared" si="4"/>
        <v>0.49808337326305702</v>
      </c>
      <c r="K56" s="72">
        <f t="shared" si="4"/>
        <v>0.47726708074534163</v>
      </c>
      <c r="L56" s="72">
        <f t="shared" si="4"/>
        <v>0.46340304182509506</v>
      </c>
      <c r="M56" s="72">
        <f t="shared" si="4"/>
        <v>0.50248500428449017</v>
      </c>
      <c r="N56" s="72">
        <f t="shared" si="4"/>
        <v>0.49872621010040463</v>
      </c>
      <c r="O56" s="73">
        <f t="shared" si="4"/>
        <v>0.48010841157680767</v>
      </c>
    </row>
    <row r="57" spans="1:17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7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3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opLeftCell="A19" zoomScale="89" zoomScaleNormal="89" workbookViewId="0">
      <selection activeCell="L37" sqref="L37:L52"/>
    </sheetView>
  </sheetViews>
  <sheetFormatPr defaultColWidth="9.140625"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8.7109375" style="2" customWidth="1"/>
    <col min="15" max="15" width="9" style="2" customWidth="1"/>
    <col min="16" max="16384" width="9.140625" style="2"/>
  </cols>
  <sheetData>
    <row r="1" spans="1:18" x14ac:dyDescent="0.2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</row>
    <row r="7" spans="1:18" x14ac:dyDescent="0.2">
      <c r="A7" s="57" t="s">
        <v>50</v>
      </c>
      <c r="B7" s="12"/>
      <c r="C7" s="90">
        <v>32</v>
      </c>
      <c r="D7" s="90">
        <v>35</v>
      </c>
      <c r="E7" s="90">
        <v>32</v>
      </c>
      <c r="F7" s="90">
        <v>30</v>
      </c>
      <c r="G7" s="90">
        <v>28</v>
      </c>
      <c r="H7" s="90">
        <v>32</v>
      </c>
      <c r="I7" s="2">
        <v>32</v>
      </c>
      <c r="J7" s="90">
        <v>30</v>
      </c>
      <c r="K7" s="90">
        <v>32</v>
      </c>
      <c r="L7" s="90">
        <v>33</v>
      </c>
      <c r="M7" s="58">
        <v>31</v>
      </c>
      <c r="N7" s="2">
        <v>36</v>
      </c>
      <c r="O7" s="61">
        <f>SUM(C7:N7)/12</f>
        <v>31.916666666666668</v>
      </c>
    </row>
    <row r="8" spans="1:18" x14ac:dyDescent="0.2">
      <c r="A8" s="57" t="s">
        <v>51</v>
      </c>
      <c r="B8" s="12"/>
      <c r="C8" s="90">
        <v>11</v>
      </c>
      <c r="D8" s="90">
        <v>9</v>
      </c>
      <c r="E8" s="90">
        <v>8</v>
      </c>
      <c r="F8" s="90">
        <v>8</v>
      </c>
      <c r="G8" s="90">
        <v>7</v>
      </c>
      <c r="H8" s="90">
        <v>8</v>
      </c>
      <c r="I8" s="2">
        <v>7</v>
      </c>
      <c r="J8" s="90">
        <v>9</v>
      </c>
      <c r="K8" s="90">
        <v>9</v>
      </c>
      <c r="L8" s="90">
        <v>7</v>
      </c>
      <c r="M8" s="58">
        <v>5</v>
      </c>
      <c r="N8" s="2">
        <v>7</v>
      </c>
      <c r="O8" s="61">
        <f t="shared" ref="O8:O22" si="0">SUM(C8:N8)/12</f>
        <v>7.916666666666667</v>
      </c>
    </row>
    <row r="9" spans="1:18" x14ac:dyDescent="0.2">
      <c r="A9" s="62" t="s">
        <v>18</v>
      </c>
      <c r="B9" s="12"/>
      <c r="C9" s="90">
        <v>203</v>
      </c>
      <c r="D9" s="90">
        <v>204</v>
      </c>
      <c r="E9" s="90">
        <v>200</v>
      </c>
      <c r="F9" s="90">
        <v>184</v>
      </c>
      <c r="G9" s="90">
        <v>170</v>
      </c>
      <c r="H9" s="90">
        <v>173</v>
      </c>
      <c r="I9" s="2">
        <v>146</v>
      </c>
      <c r="J9" s="90">
        <v>156</v>
      </c>
      <c r="K9" s="90">
        <v>156</v>
      </c>
      <c r="L9" s="90">
        <v>162</v>
      </c>
      <c r="M9" s="58">
        <v>174</v>
      </c>
      <c r="N9" s="2">
        <v>178</v>
      </c>
      <c r="O9" s="61">
        <f t="shared" si="0"/>
        <v>175.5</v>
      </c>
    </row>
    <row r="10" spans="1:18" x14ac:dyDescent="0.2">
      <c r="A10" s="62" t="s">
        <v>19</v>
      </c>
      <c r="B10" s="12"/>
      <c r="C10" s="90">
        <v>4</v>
      </c>
      <c r="D10" s="90">
        <v>3</v>
      </c>
      <c r="E10" s="90">
        <v>2</v>
      </c>
      <c r="F10" s="90">
        <v>9</v>
      </c>
      <c r="G10" s="90">
        <v>10</v>
      </c>
      <c r="H10" s="90">
        <v>9</v>
      </c>
      <c r="I10" s="2">
        <v>11</v>
      </c>
      <c r="J10" s="90">
        <v>12</v>
      </c>
      <c r="K10" s="90">
        <v>11</v>
      </c>
      <c r="L10" s="90">
        <v>11</v>
      </c>
      <c r="M10" s="58">
        <v>9</v>
      </c>
      <c r="N10" s="2">
        <v>9</v>
      </c>
      <c r="O10" s="61">
        <f t="shared" si="0"/>
        <v>8.3333333333333339</v>
      </c>
    </row>
    <row r="11" spans="1:18" x14ac:dyDescent="0.2">
      <c r="A11" s="41" t="s">
        <v>52</v>
      </c>
      <c r="B11" s="12"/>
      <c r="C11" s="90">
        <v>10</v>
      </c>
      <c r="D11" s="90">
        <v>12</v>
      </c>
      <c r="E11" s="90">
        <v>11</v>
      </c>
      <c r="F11" s="90">
        <v>12</v>
      </c>
      <c r="G11" s="90">
        <v>13</v>
      </c>
      <c r="H11" s="90">
        <v>13</v>
      </c>
      <c r="I11" s="2">
        <v>14</v>
      </c>
      <c r="J11" s="90">
        <v>14</v>
      </c>
      <c r="K11" s="90">
        <v>16</v>
      </c>
      <c r="L11" s="90">
        <v>15</v>
      </c>
      <c r="M11" s="58">
        <v>19</v>
      </c>
      <c r="N11" s="2">
        <v>20</v>
      </c>
      <c r="O11" s="61">
        <f t="shared" si="0"/>
        <v>14.083333333333334</v>
      </c>
    </row>
    <row r="12" spans="1:18" x14ac:dyDescent="0.2">
      <c r="A12" s="41" t="s">
        <v>35</v>
      </c>
      <c r="B12" s="12"/>
      <c r="C12" s="90">
        <v>844</v>
      </c>
      <c r="D12" s="90">
        <v>836</v>
      </c>
      <c r="E12" s="90">
        <v>807</v>
      </c>
      <c r="F12" s="90">
        <v>772</v>
      </c>
      <c r="G12" s="90">
        <v>780</v>
      </c>
      <c r="H12" s="90">
        <v>754</v>
      </c>
      <c r="I12" s="2">
        <v>726</v>
      </c>
      <c r="J12" s="90">
        <v>713</v>
      </c>
      <c r="K12" s="90">
        <v>722</v>
      </c>
      <c r="L12" s="90">
        <v>718</v>
      </c>
      <c r="M12" s="58">
        <v>724</v>
      </c>
      <c r="N12" s="2">
        <v>714</v>
      </c>
      <c r="O12" s="61">
        <f t="shared" si="0"/>
        <v>759.16666666666663</v>
      </c>
    </row>
    <row r="13" spans="1:18" x14ac:dyDescent="0.2">
      <c r="A13" s="62" t="s">
        <v>30</v>
      </c>
      <c r="B13" s="12"/>
      <c r="C13" s="90">
        <v>831</v>
      </c>
      <c r="D13" s="90">
        <v>861</v>
      </c>
      <c r="E13" s="90">
        <v>861</v>
      </c>
      <c r="F13" s="90">
        <v>795</v>
      </c>
      <c r="G13" s="90">
        <v>728</v>
      </c>
      <c r="H13" s="90">
        <v>664</v>
      </c>
      <c r="I13" s="2">
        <v>637</v>
      </c>
      <c r="J13" s="90">
        <v>620</v>
      </c>
      <c r="K13" s="90">
        <v>645</v>
      </c>
      <c r="L13" s="90">
        <v>651</v>
      </c>
      <c r="M13" s="58">
        <v>736</v>
      </c>
      <c r="N13" s="2">
        <v>749</v>
      </c>
      <c r="O13" s="61">
        <f t="shared" si="0"/>
        <v>731.5</v>
      </c>
    </row>
    <row r="14" spans="1:18" x14ac:dyDescent="0.2">
      <c r="A14" s="62" t="s">
        <v>20</v>
      </c>
      <c r="B14" s="12"/>
      <c r="C14" s="90">
        <v>301</v>
      </c>
      <c r="D14" s="90">
        <v>298</v>
      </c>
      <c r="E14" s="90">
        <v>255</v>
      </c>
      <c r="F14" s="90">
        <v>182</v>
      </c>
      <c r="G14" s="90">
        <v>123</v>
      </c>
      <c r="H14" s="90">
        <v>102</v>
      </c>
      <c r="I14" s="2">
        <v>99</v>
      </c>
      <c r="J14" s="90">
        <v>96</v>
      </c>
      <c r="K14" s="90">
        <v>92</v>
      </c>
      <c r="L14" s="90">
        <v>100</v>
      </c>
      <c r="M14" s="58">
        <v>197</v>
      </c>
      <c r="N14" s="2">
        <v>279</v>
      </c>
      <c r="O14" s="61">
        <f t="shared" si="0"/>
        <v>177</v>
      </c>
    </row>
    <row r="15" spans="1:18" ht="15" x14ac:dyDescent="0.25">
      <c r="A15" s="41" t="s">
        <v>29</v>
      </c>
      <c r="B15" s="12"/>
      <c r="C15" s="90">
        <v>2438</v>
      </c>
      <c r="D15" s="90">
        <v>2418</v>
      </c>
      <c r="E15" s="90">
        <v>2019</v>
      </c>
      <c r="F15" s="90">
        <v>1445</v>
      </c>
      <c r="G15" s="90">
        <v>1052</v>
      </c>
      <c r="H15" s="90">
        <v>812</v>
      </c>
      <c r="I15" s="2">
        <v>727</v>
      </c>
      <c r="J15" s="90">
        <v>691</v>
      </c>
      <c r="K15" s="90">
        <v>686</v>
      </c>
      <c r="L15" s="90">
        <v>771</v>
      </c>
      <c r="M15" s="58">
        <v>1894</v>
      </c>
      <c r="N15" s="2">
        <v>2342</v>
      </c>
      <c r="O15" s="61">
        <f t="shared" si="0"/>
        <v>1441.25</v>
      </c>
      <c r="Q15" s="97"/>
      <c r="R15" s="97"/>
    </row>
    <row r="16" spans="1:18" x14ac:dyDescent="0.2">
      <c r="A16" s="41" t="s">
        <v>53</v>
      </c>
      <c r="B16" s="12"/>
      <c r="C16" s="90">
        <v>62</v>
      </c>
      <c r="D16" s="90">
        <v>54</v>
      </c>
      <c r="E16" s="90">
        <v>51</v>
      </c>
      <c r="F16" s="90">
        <v>54</v>
      </c>
      <c r="G16" s="90">
        <v>53</v>
      </c>
      <c r="H16" s="90">
        <v>51</v>
      </c>
      <c r="I16" s="2">
        <v>47</v>
      </c>
      <c r="J16" s="90">
        <v>44</v>
      </c>
      <c r="K16" s="90">
        <v>40</v>
      </c>
      <c r="L16" s="90">
        <v>42</v>
      </c>
      <c r="M16" s="58">
        <v>37</v>
      </c>
      <c r="N16" s="2">
        <v>31</v>
      </c>
      <c r="O16" s="61">
        <f t="shared" si="0"/>
        <v>47.166666666666664</v>
      </c>
    </row>
    <row r="17" spans="1:15" x14ac:dyDescent="0.2">
      <c r="A17" s="57" t="s">
        <v>21</v>
      </c>
      <c r="B17" s="12"/>
      <c r="C17" s="90">
        <v>110</v>
      </c>
      <c r="D17" s="90">
        <v>105</v>
      </c>
      <c r="E17" s="90">
        <v>103</v>
      </c>
      <c r="F17" s="90">
        <v>103</v>
      </c>
      <c r="G17" s="90">
        <v>98</v>
      </c>
      <c r="H17" s="90">
        <v>100</v>
      </c>
      <c r="I17" s="2">
        <v>89</v>
      </c>
      <c r="J17" s="90">
        <v>85</v>
      </c>
      <c r="K17" s="90">
        <v>83</v>
      </c>
      <c r="L17" s="90">
        <v>89</v>
      </c>
      <c r="M17" s="58">
        <v>88</v>
      </c>
      <c r="N17" s="2">
        <v>82</v>
      </c>
      <c r="O17" s="61">
        <f t="shared" si="0"/>
        <v>94.583333333333329</v>
      </c>
    </row>
    <row r="18" spans="1:15" x14ac:dyDescent="0.2">
      <c r="A18" s="57" t="s">
        <v>54</v>
      </c>
      <c r="B18" s="12"/>
      <c r="C18" s="90">
        <v>32</v>
      </c>
      <c r="D18" s="90">
        <v>29</v>
      </c>
      <c r="E18" s="90">
        <v>29</v>
      </c>
      <c r="F18" s="90">
        <v>25</v>
      </c>
      <c r="G18" s="90">
        <v>23</v>
      </c>
      <c r="H18" s="90">
        <v>24</v>
      </c>
      <c r="I18" s="2">
        <v>20</v>
      </c>
      <c r="J18" s="90">
        <v>17</v>
      </c>
      <c r="K18" s="90">
        <v>22</v>
      </c>
      <c r="L18" s="90">
        <v>28</v>
      </c>
      <c r="M18" s="58">
        <v>42</v>
      </c>
      <c r="N18" s="2">
        <v>50</v>
      </c>
      <c r="O18" s="61">
        <f t="shared" si="0"/>
        <v>28.416666666666668</v>
      </c>
    </row>
    <row r="19" spans="1:15" x14ac:dyDescent="0.2">
      <c r="A19" s="57" t="s">
        <v>55</v>
      </c>
      <c r="B19" s="12"/>
      <c r="C19" s="90">
        <v>805</v>
      </c>
      <c r="D19" s="90">
        <v>800</v>
      </c>
      <c r="E19" s="90">
        <v>770</v>
      </c>
      <c r="F19" s="90">
        <v>557</v>
      </c>
      <c r="G19" s="90">
        <v>507</v>
      </c>
      <c r="H19" s="90">
        <v>551</v>
      </c>
      <c r="I19" s="2">
        <v>579</v>
      </c>
      <c r="J19" s="90">
        <v>558</v>
      </c>
      <c r="K19" s="90">
        <v>422</v>
      </c>
      <c r="L19" s="90">
        <v>363</v>
      </c>
      <c r="M19" s="58">
        <v>390</v>
      </c>
      <c r="N19" s="2">
        <v>603</v>
      </c>
      <c r="O19" s="61">
        <f t="shared" si="0"/>
        <v>575.41666666666663</v>
      </c>
    </row>
    <row r="20" spans="1:15" x14ac:dyDescent="0.2">
      <c r="A20" s="57" t="s">
        <v>56</v>
      </c>
      <c r="B20" s="12"/>
      <c r="C20" s="90">
        <v>55</v>
      </c>
      <c r="D20" s="90">
        <v>58</v>
      </c>
      <c r="E20" s="90">
        <v>59</v>
      </c>
      <c r="F20" s="90">
        <v>59</v>
      </c>
      <c r="G20" s="90">
        <v>56</v>
      </c>
      <c r="H20" s="90">
        <v>54</v>
      </c>
      <c r="I20" s="2">
        <v>50</v>
      </c>
      <c r="J20" s="90">
        <v>51</v>
      </c>
      <c r="K20" s="90">
        <v>53</v>
      </c>
      <c r="L20" s="90">
        <v>49</v>
      </c>
      <c r="M20" s="58">
        <v>43</v>
      </c>
      <c r="N20" s="2">
        <v>45</v>
      </c>
      <c r="O20" s="61">
        <f t="shared" si="0"/>
        <v>52.666666666666664</v>
      </c>
    </row>
    <row r="21" spans="1:15" x14ac:dyDescent="0.2">
      <c r="A21" s="57" t="s">
        <v>57</v>
      </c>
      <c r="B21" s="12"/>
      <c r="C21" s="2">
        <v>620</v>
      </c>
      <c r="D21" s="90">
        <v>608</v>
      </c>
      <c r="E21" s="90">
        <v>584</v>
      </c>
      <c r="F21" s="90">
        <v>490</v>
      </c>
      <c r="G21" s="90">
        <v>431</v>
      </c>
      <c r="H21" s="90">
        <v>458</v>
      </c>
      <c r="I21" s="2">
        <v>501</v>
      </c>
      <c r="J21" s="90">
        <v>477</v>
      </c>
      <c r="K21" s="90">
        <v>378</v>
      </c>
      <c r="L21" s="90">
        <v>352</v>
      </c>
      <c r="M21" s="58">
        <v>777</v>
      </c>
      <c r="N21" s="2">
        <v>473</v>
      </c>
      <c r="O21" s="61">
        <f t="shared" si="0"/>
        <v>512.41666666666663</v>
      </c>
    </row>
    <row r="22" spans="1:15" x14ac:dyDescent="0.2">
      <c r="A22" s="62" t="s">
        <v>58</v>
      </c>
      <c r="B22" s="12"/>
      <c r="C22" s="2">
        <v>615</v>
      </c>
      <c r="D22" s="90">
        <v>643</v>
      </c>
      <c r="E22" s="90">
        <v>631</v>
      </c>
      <c r="F22" s="90">
        <v>611</v>
      </c>
      <c r="G22" s="90">
        <v>621</v>
      </c>
      <c r="H22" s="90">
        <v>743</v>
      </c>
      <c r="I22" s="2">
        <v>772</v>
      </c>
      <c r="J22" s="90">
        <v>774</v>
      </c>
      <c r="K22" s="90">
        <v>773</v>
      </c>
      <c r="L22" s="90">
        <v>764</v>
      </c>
      <c r="M22" s="58">
        <v>433</v>
      </c>
      <c r="N22" s="2">
        <v>767</v>
      </c>
      <c r="O22" s="61">
        <f t="shared" si="0"/>
        <v>678.91666666666663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6973</v>
      </c>
      <c r="D25" s="60">
        <f t="shared" ref="D25:N25" si="1">SUM(D7:D22)</f>
        <v>6973</v>
      </c>
      <c r="E25" s="60">
        <f t="shared" si="1"/>
        <v>6422</v>
      </c>
      <c r="F25" s="60">
        <f t="shared" si="1"/>
        <v>5336</v>
      </c>
      <c r="G25" s="60">
        <f t="shared" si="1"/>
        <v>4700</v>
      </c>
      <c r="H25" s="60">
        <f t="shared" si="1"/>
        <v>4548</v>
      </c>
      <c r="I25" s="60">
        <f t="shared" si="1"/>
        <v>4457</v>
      </c>
      <c r="J25" s="60">
        <f t="shared" si="1"/>
        <v>4347</v>
      </c>
      <c r="K25" s="60">
        <f t="shared" si="1"/>
        <v>4140</v>
      </c>
      <c r="L25" s="60">
        <f t="shared" si="1"/>
        <v>4155</v>
      </c>
      <c r="M25" s="60">
        <f t="shared" si="1"/>
        <v>5599</v>
      </c>
      <c r="N25" s="60">
        <f t="shared" si="1"/>
        <v>6385</v>
      </c>
      <c r="O25" s="61">
        <f>SUM(C25:N25)/12</f>
        <v>5336.25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70</v>
      </c>
    </row>
    <row r="33" spans="1:17" ht="13.5" thickBot="1" x14ac:dyDescent="0.25">
      <c r="A33" s="2" t="s">
        <v>73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95"/>
      <c r="B36" s="96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56" t="s">
        <v>63</v>
      </c>
    </row>
    <row r="37" spans="1:17" x14ac:dyDescent="0.2">
      <c r="A37" s="57" t="s">
        <v>50</v>
      </c>
      <c r="B37" s="12"/>
      <c r="C37" s="90">
        <v>8</v>
      </c>
      <c r="D37" s="90">
        <v>8</v>
      </c>
      <c r="E37" s="90">
        <v>10</v>
      </c>
      <c r="F37" s="90">
        <v>11</v>
      </c>
      <c r="G37" s="90">
        <v>8</v>
      </c>
      <c r="H37" s="90">
        <v>10</v>
      </c>
      <c r="I37" s="90">
        <v>9</v>
      </c>
      <c r="J37" s="90">
        <v>7</v>
      </c>
      <c r="K37" s="90">
        <v>7</v>
      </c>
      <c r="L37" s="90">
        <v>10</v>
      </c>
      <c r="M37" s="90">
        <v>10</v>
      </c>
      <c r="N37" s="90">
        <v>9</v>
      </c>
      <c r="O37" s="91">
        <f>SUM(C37:N37)/12</f>
        <v>8.9166666666666661</v>
      </c>
    </row>
    <row r="38" spans="1:17" x14ac:dyDescent="0.2">
      <c r="A38" s="57" t="s">
        <v>51</v>
      </c>
      <c r="B38" s="12"/>
      <c r="C38" s="90">
        <v>0</v>
      </c>
      <c r="D38" s="90">
        <v>0</v>
      </c>
      <c r="E38" s="90">
        <v>0</v>
      </c>
      <c r="F38" s="93">
        <v>0</v>
      </c>
      <c r="G38" s="90">
        <v>0</v>
      </c>
      <c r="H38" s="93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1">
        <f t="shared" ref="O38:O52" si="2">SUM(C38:N38)/12</f>
        <v>0</v>
      </c>
    </row>
    <row r="39" spans="1:17" x14ac:dyDescent="0.2">
      <c r="A39" s="62" t="s">
        <v>18</v>
      </c>
      <c r="B39" s="12"/>
      <c r="C39" s="90">
        <v>78</v>
      </c>
      <c r="D39" s="90">
        <v>79</v>
      </c>
      <c r="E39" s="90">
        <v>76</v>
      </c>
      <c r="F39" s="90">
        <v>69</v>
      </c>
      <c r="G39" s="90">
        <v>59</v>
      </c>
      <c r="H39" s="90">
        <v>56</v>
      </c>
      <c r="I39" s="90">
        <v>51</v>
      </c>
      <c r="J39" s="90">
        <v>50</v>
      </c>
      <c r="K39" s="90"/>
      <c r="L39" s="90">
        <v>51</v>
      </c>
      <c r="M39" s="90">
        <v>54</v>
      </c>
      <c r="N39" s="90">
        <v>65</v>
      </c>
      <c r="O39" s="91">
        <f t="shared" si="2"/>
        <v>57.333333333333336</v>
      </c>
    </row>
    <row r="40" spans="1:17" x14ac:dyDescent="0.2">
      <c r="A40" s="62" t="s">
        <v>19</v>
      </c>
      <c r="B40" s="12"/>
      <c r="C40" s="90">
        <v>1</v>
      </c>
      <c r="D40" s="90">
        <v>1</v>
      </c>
      <c r="E40" s="90">
        <v>1</v>
      </c>
      <c r="F40" s="93">
        <v>0</v>
      </c>
      <c r="G40" s="90">
        <v>1</v>
      </c>
      <c r="H40" s="90">
        <v>1</v>
      </c>
      <c r="I40" s="90">
        <v>1</v>
      </c>
      <c r="J40" s="90">
        <v>2</v>
      </c>
      <c r="K40" s="90">
        <v>48</v>
      </c>
      <c r="L40" s="90">
        <v>3</v>
      </c>
      <c r="M40" s="90">
        <v>2</v>
      </c>
      <c r="N40" s="90">
        <v>2</v>
      </c>
      <c r="O40" s="91">
        <f t="shared" si="2"/>
        <v>5.25</v>
      </c>
    </row>
    <row r="41" spans="1:17" x14ac:dyDescent="0.2">
      <c r="A41" s="41" t="s">
        <v>52</v>
      </c>
      <c r="B41" s="12"/>
      <c r="C41" s="90">
        <v>5</v>
      </c>
      <c r="D41" s="90">
        <v>7</v>
      </c>
      <c r="E41" s="90">
        <v>7</v>
      </c>
      <c r="F41" s="90">
        <v>4</v>
      </c>
      <c r="G41" s="90">
        <v>3</v>
      </c>
      <c r="H41" s="90">
        <v>3</v>
      </c>
      <c r="I41" s="90">
        <v>3</v>
      </c>
      <c r="J41" s="90">
        <v>3</v>
      </c>
      <c r="K41" s="90">
        <v>2</v>
      </c>
      <c r="L41" s="90">
        <v>3</v>
      </c>
      <c r="M41" s="90">
        <v>5</v>
      </c>
      <c r="N41" s="90">
        <v>6</v>
      </c>
      <c r="O41" s="91">
        <f t="shared" si="2"/>
        <v>4.25</v>
      </c>
    </row>
    <row r="42" spans="1:17" x14ac:dyDescent="0.2">
      <c r="A42" s="41" t="s">
        <v>35</v>
      </c>
      <c r="B42" s="12"/>
      <c r="C42" s="90">
        <v>91</v>
      </c>
      <c r="D42" s="90">
        <v>106</v>
      </c>
      <c r="E42" s="90">
        <v>98</v>
      </c>
      <c r="F42" s="90">
        <v>96</v>
      </c>
      <c r="G42" s="90">
        <v>95</v>
      </c>
      <c r="H42" s="90">
        <v>91</v>
      </c>
      <c r="I42" s="90">
        <v>88</v>
      </c>
      <c r="J42" s="90">
        <v>76</v>
      </c>
      <c r="K42" s="90">
        <v>4</v>
      </c>
      <c r="L42" s="90">
        <v>80</v>
      </c>
      <c r="M42" s="90">
        <v>88</v>
      </c>
      <c r="N42" s="90">
        <v>91</v>
      </c>
      <c r="O42" s="91">
        <f t="shared" si="2"/>
        <v>83.666666666666671</v>
      </c>
    </row>
    <row r="43" spans="1:17" ht="15" x14ac:dyDescent="0.25">
      <c r="A43" s="62" t="s">
        <v>30</v>
      </c>
      <c r="B43" s="12"/>
      <c r="C43" s="90">
        <v>558</v>
      </c>
      <c r="D43" s="90">
        <v>582</v>
      </c>
      <c r="E43" s="90">
        <v>575</v>
      </c>
      <c r="F43" s="90">
        <v>530</v>
      </c>
      <c r="G43" s="90">
        <v>485</v>
      </c>
      <c r="H43" s="90">
        <v>449</v>
      </c>
      <c r="I43" s="90">
        <v>411</v>
      </c>
      <c r="J43" s="90">
        <v>400</v>
      </c>
      <c r="K43" s="90">
        <v>87</v>
      </c>
      <c r="L43" s="90">
        <v>417</v>
      </c>
      <c r="M43" s="90">
        <v>496</v>
      </c>
      <c r="N43" s="90">
        <v>503</v>
      </c>
      <c r="O43" s="91">
        <f t="shared" si="2"/>
        <v>457.75</v>
      </c>
      <c r="Q43" s="101"/>
    </row>
    <row r="44" spans="1:17" x14ac:dyDescent="0.2">
      <c r="A44" s="62" t="s">
        <v>20</v>
      </c>
      <c r="B44" s="12"/>
      <c r="C44" s="90">
        <v>68</v>
      </c>
      <c r="D44" s="90">
        <v>66</v>
      </c>
      <c r="E44" s="90">
        <v>56</v>
      </c>
      <c r="F44" s="90">
        <v>41</v>
      </c>
      <c r="G44" s="90">
        <v>28</v>
      </c>
      <c r="H44" s="90">
        <v>25</v>
      </c>
      <c r="I44" s="90">
        <v>22</v>
      </c>
      <c r="J44" s="90">
        <v>22</v>
      </c>
      <c r="K44" s="90">
        <v>417</v>
      </c>
      <c r="L44" s="90">
        <v>28</v>
      </c>
      <c r="M44" s="90">
        <v>47</v>
      </c>
      <c r="N44" s="90">
        <v>65</v>
      </c>
      <c r="O44" s="91">
        <f t="shared" si="2"/>
        <v>73.75</v>
      </c>
    </row>
    <row r="45" spans="1:17" x14ac:dyDescent="0.2">
      <c r="A45" s="41" t="s">
        <v>29</v>
      </c>
      <c r="B45" s="12"/>
      <c r="C45" s="90">
        <v>1418</v>
      </c>
      <c r="D45" s="90">
        <v>1427</v>
      </c>
      <c r="E45" s="90">
        <v>1185</v>
      </c>
      <c r="F45" s="90">
        <v>857</v>
      </c>
      <c r="G45" s="90">
        <v>599</v>
      </c>
      <c r="H45" s="90">
        <v>455</v>
      </c>
      <c r="I45" s="90">
        <v>407</v>
      </c>
      <c r="J45" s="90">
        <v>384</v>
      </c>
      <c r="K45" s="90">
        <v>23</v>
      </c>
      <c r="L45" s="90">
        <v>420</v>
      </c>
      <c r="M45" s="90">
        <v>1117</v>
      </c>
      <c r="N45" s="90">
        <v>1376</v>
      </c>
      <c r="O45" s="91">
        <f t="shared" si="2"/>
        <v>805.66666666666663</v>
      </c>
    </row>
    <row r="46" spans="1:17" x14ac:dyDescent="0.2">
      <c r="A46" s="41" t="s">
        <v>53</v>
      </c>
      <c r="B46" s="12"/>
      <c r="C46" s="90">
        <v>17</v>
      </c>
      <c r="D46" s="90">
        <v>13</v>
      </c>
      <c r="E46" s="90">
        <v>15</v>
      </c>
      <c r="F46" s="90">
        <v>18</v>
      </c>
      <c r="G46" s="90">
        <v>18</v>
      </c>
      <c r="H46" s="90">
        <v>17</v>
      </c>
      <c r="I46" s="90">
        <v>20</v>
      </c>
      <c r="J46" s="90">
        <v>15</v>
      </c>
      <c r="K46" s="90">
        <v>369</v>
      </c>
      <c r="L46" s="90">
        <v>18</v>
      </c>
      <c r="M46" s="90">
        <v>13</v>
      </c>
      <c r="N46" s="90">
        <v>11</v>
      </c>
      <c r="O46" s="91">
        <f t="shared" si="2"/>
        <v>45.333333333333336</v>
      </c>
    </row>
    <row r="47" spans="1:17" x14ac:dyDescent="0.2">
      <c r="A47" s="57" t="s">
        <v>21</v>
      </c>
      <c r="B47" s="12"/>
      <c r="C47" s="90">
        <v>46</v>
      </c>
      <c r="D47" s="90">
        <v>45</v>
      </c>
      <c r="E47" s="90">
        <v>41</v>
      </c>
      <c r="F47" s="90">
        <v>38</v>
      </c>
      <c r="G47" s="90">
        <v>34</v>
      </c>
      <c r="H47" s="90">
        <v>36</v>
      </c>
      <c r="I47" s="90">
        <v>33</v>
      </c>
      <c r="J47" s="90">
        <v>31</v>
      </c>
      <c r="K47" s="90">
        <v>13</v>
      </c>
      <c r="L47" s="90">
        <v>32</v>
      </c>
      <c r="M47" s="90">
        <v>30</v>
      </c>
      <c r="N47" s="90">
        <v>28</v>
      </c>
      <c r="O47" s="91">
        <f t="shared" si="2"/>
        <v>33.916666666666664</v>
      </c>
    </row>
    <row r="48" spans="1:17" x14ac:dyDescent="0.2">
      <c r="A48" s="57" t="s">
        <v>54</v>
      </c>
      <c r="B48" s="12"/>
      <c r="C48" s="90">
        <v>17</v>
      </c>
      <c r="D48" s="90">
        <v>16</v>
      </c>
      <c r="E48" s="90">
        <v>16</v>
      </c>
      <c r="F48" s="90">
        <v>14</v>
      </c>
      <c r="G48" s="90">
        <v>13</v>
      </c>
      <c r="H48" s="90">
        <v>10</v>
      </c>
      <c r="I48" s="90">
        <v>9</v>
      </c>
      <c r="J48" s="90">
        <v>9</v>
      </c>
      <c r="K48" s="90">
        <v>30</v>
      </c>
      <c r="L48" s="90">
        <v>10</v>
      </c>
      <c r="M48" s="90">
        <v>18</v>
      </c>
      <c r="N48" s="90">
        <v>22</v>
      </c>
      <c r="O48" s="91">
        <f t="shared" si="2"/>
        <v>15.333333333333334</v>
      </c>
    </row>
    <row r="49" spans="1:15" x14ac:dyDescent="0.2">
      <c r="A49" s="57" t="s">
        <v>55</v>
      </c>
      <c r="B49" s="12"/>
      <c r="C49" s="90">
        <v>288</v>
      </c>
      <c r="D49" s="90">
        <v>278</v>
      </c>
      <c r="E49" s="90">
        <v>269</v>
      </c>
      <c r="F49" s="90">
        <v>250</v>
      </c>
      <c r="G49" s="90">
        <v>260</v>
      </c>
      <c r="H49" s="90">
        <v>335</v>
      </c>
      <c r="I49" s="90">
        <v>368</v>
      </c>
      <c r="J49" s="90">
        <v>354</v>
      </c>
      <c r="K49" s="90">
        <v>9</v>
      </c>
      <c r="L49" s="90">
        <v>192</v>
      </c>
      <c r="M49" s="90">
        <v>193</v>
      </c>
      <c r="N49" s="90">
        <v>209</v>
      </c>
      <c r="O49" s="91">
        <f t="shared" si="2"/>
        <v>250.41666666666666</v>
      </c>
    </row>
    <row r="50" spans="1:15" x14ac:dyDescent="0.2">
      <c r="A50" s="57" t="s">
        <v>56</v>
      </c>
      <c r="B50" s="12"/>
      <c r="C50" s="90">
        <v>47</v>
      </c>
      <c r="D50" s="90">
        <v>49</v>
      </c>
      <c r="E50" s="90">
        <v>50</v>
      </c>
      <c r="F50" s="90">
        <v>52</v>
      </c>
      <c r="G50" s="90">
        <v>47</v>
      </c>
      <c r="H50" s="90">
        <v>47</v>
      </c>
      <c r="I50" s="90">
        <v>44</v>
      </c>
      <c r="J50" s="90">
        <v>44</v>
      </c>
      <c r="K50" s="90">
        <v>241</v>
      </c>
      <c r="L50" s="90">
        <v>39</v>
      </c>
      <c r="M50" s="90">
        <v>37</v>
      </c>
      <c r="N50" s="90">
        <v>40</v>
      </c>
      <c r="O50" s="91">
        <f t="shared" si="2"/>
        <v>61.416666666666664</v>
      </c>
    </row>
    <row r="51" spans="1:15" x14ac:dyDescent="0.2">
      <c r="A51" s="57" t="s">
        <v>57</v>
      </c>
      <c r="B51" s="12"/>
      <c r="C51" s="2">
        <v>361</v>
      </c>
      <c r="D51" s="90">
        <v>357</v>
      </c>
      <c r="E51" s="2">
        <v>338</v>
      </c>
      <c r="F51" s="90">
        <v>284</v>
      </c>
      <c r="G51" s="90">
        <v>248</v>
      </c>
      <c r="H51" s="90">
        <v>270</v>
      </c>
      <c r="I51" s="90">
        <v>322</v>
      </c>
      <c r="J51" s="90">
        <v>307</v>
      </c>
      <c r="K51" s="90">
        <v>42</v>
      </c>
      <c r="L51" s="90">
        <v>206</v>
      </c>
      <c r="M51" s="90">
        <v>258</v>
      </c>
      <c r="N51" s="90">
        <v>279</v>
      </c>
      <c r="O51" s="91">
        <f t="shared" si="2"/>
        <v>272.66666666666669</v>
      </c>
    </row>
    <row r="52" spans="1:15" x14ac:dyDescent="0.2">
      <c r="A52" s="62" t="s">
        <v>58</v>
      </c>
      <c r="B52" s="12"/>
      <c r="C52" s="2">
        <v>293</v>
      </c>
      <c r="D52" s="90">
        <v>300</v>
      </c>
      <c r="E52" s="2">
        <v>290</v>
      </c>
      <c r="F52" s="90">
        <v>278</v>
      </c>
      <c r="G52" s="90">
        <v>286</v>
      </c>
      <c r="H52" s="90">
        <v>370</v>
      </c>
      <c r="I52" s="90">
        <v>391</v>
      </c>
      <c r="J52" s="90">
        <v>385</v>
      </c>
      <c r="K52" s="90">
        <v>229</v>
      </c>
      <c r="L52" s="90">
        <v>356</v>
      </c>
      <c r="M52" s="90">
        <v>362</v>
      </c>
      <c r="N52" s="90">
        <v>358</v>
      </c>
      <c r="O52" s="91">
        <f t="shared" si="2"/>
        <v>324.83333333333331</v>
      </c>
    </row>
    <row r="53" spans="1:15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>
        <v>371</v>
      </c>
      <c r="L53" s="92"/>
      <c r="M53" s="92"/>
      <c r="N53" s="92"/>
      <c r="O53" s="91"/>
    </row>
    <row r="54" spans="1:15" x14ac:dyDescent="0.2">
      <c r="A54" s="6" t="s">
        <v>24</v>
      </c>
      <c r="B54" s="7"/>
      <c r="C54" s="64">
        <f>SUM(C37:C53)</f>
        <v>3296</v>
      </c>
      <c r="D54" s="64">
        <f t="shared" ref="D54:N54" si="3">SUM(D37:D53)</f>
        <v>3334</v>
      </c>
      <c r="E54" s="64">
        <f t="shared" si="3"/>
        <v>3027</v>
      </c>
      <c r="F54" s="64">
        <f t="shared" si="3"/>
        <v>2542</v>
      </c>
      <c r="G54" s="64">
        <f t="shared" si="3"/>
        <v>2184</v>
      </c>
      <c r="H54" s="64">
        <f t="shared" si="3"/>
        <v>2175</v>
      </c>
      <c r="I54" s="64">
        <f t="shared" si="3"/>
        <v>2179</v>
      </c>
      <c r="J54" s="64">
        <f t="shared" si="3"/>
        <v>2089</v>
      </c>
      <c r="K54" s="64">
        <f t="shared" si="3"/>
        <v>1892</v>
      </c>
      <c r="L54" s="64">
        <f t="shared" si="3"/>
        <v>1865</v>
      </c>
      <c r="M54" s="64">
        <f t="shared" si="3"/>
        <v>2730</v>
      </c>
      <c r="N54" s="64">
        <f t="shared" si="3"/>
        <v>3064</v>
      </c>
      <c r="O54" s="65">
        <f>SUM(C54:N54)/12</f>
        <v>2531.4166666666665</v>
      </c>
    </row>
    <row r="55" spans="1:15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5" x14ac:dyDescent="0.2">
      <c r="A56" s="16" t="s">
        <v>60</v>
      </c>
      <c r="B56" s="12"/>
      <c r="C56" s="72">
        <f>C54/C25</f>
        <v>0.4726803384483006</v>
      </c>
      <c r="D56" s="72">
        <f t="shared" ref="D56:O56" si="4">D54/D25</f>
        <v>0.47812992972895452</v>
      </c>
      <c r="E56" s="72">
        <f t="shared" si="4"/>
        <v>0.47134848956711306</v>
      </c>
      <c r="F56" s="72">
        <f t="shared" si="4"/>
        <v>0.47638680659670163</v>
      </c>
      <c r="G56" s="72">
        <f t="shared" si="4"/>
        <v>0.46468085106382978</v>
      </c>
      <c r="H56" s="72">
        <f t="shared" si="4"/>
        <v>0.47823218997361477</v>
      </c>
      <c r="I56" s="72">
        <f t="shared" si="4"/>
        <v>0.48889387480367963</v>
      </c>
      <c r="J56" s="72">
        <f t="shared" si="4"/>
        <v>0.48056130664826319</v>
      </c>
      <c r="K56" s="72">
        <f t="shared" si="4"/>
        <v>0.45700483091787442</v>
      </c>
      <c r="L56" s="72">
        <f t="shared" si="4"/>
        <v>0.44885679903730447</v>
      </c>
      <c r="M56" s="72">
        <f t="shared" si="4"/>
        <v>0.48758706911948563</v>
      </c>
      <c r="N56" s="72">
        <f t="shared" si="4"/>
        <v>0.4798747063429914</v>
      </c>
      <c r="O56" s="73">
        <f t="shared" si="4"/>
        <v>0.47438119778246268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3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zoomScale="93" zoomScaleNormal="93" workbookViewId="0">
      <selection activeCell="V57" sqref="V57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7.42578125" bestFit="1" customWidth="1"/>
    <col min="14" max="14" width="8.7109375" customWidth="1"/>
    <col min="15" max="15" width="9" customWidth="1"/>
  </cols>
  <sheetData>
    <row r="1" spans="1:18" x14ac:dyDescent="0.2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8" ht="13.5" thickBot="1" x14ac:dyDescent="0.25">
      <c r="A3" t="s">
        <v>34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66</v>
      </c>
    </row>
    <row r="7" spans="1:18" x14ac:dyDescent="0.2">
      <c r="A7" s="57" t="s">
        <v>50</v>
      </c>
      <c r="B7" s="75"/>
      <c r="C7" s="2">
        <v>23</v>
      </c>
      <c r="D7" s="87">
        <v>18</v>
      </c>
      <c r="E7" s="58">
        <v>22</v>
      </c>
      <c r="F7" s="58">
        <v>17</v>
      </c>
      <c r="G7" s="58">
        <v>17</v>
      </c>
      <c r="H7" s="58">
        <v>21</v>
      </c>
      <c r="I7" s="58">
        <v>24</v>
      </c>
      <c r="J7" s="87">
        <v>23</v>
      </c>
      <c r="K7" s="83">
        <v>24</v>
      </c>
      <c r="L7" s="58">
        <v>21</v>
      </c>
      <c r="M7" s="58">
        <v>22</v>
      </c>
      <c r="N7" s="58">
        <v>28</v>
      </c>
      <c r="O7" s="61">
        <f t="shared" ref="O7:O22" si="0">SUM(C7:N7)/12</f>
        <v>21.666666666666668</v>
      </c>
    </row>
    <row r="8" spans="1:18" x14ac:dyDescent="0.2">
      <c r="A8" s="57" t="s">
        <v>51</v>
      </c>
      <c r="B8" s="75"/>
      <c r="C8" s="2">
        <v>4</v>
      </c>
      <c r="D8" s="58">
        <v>4</v>
      </c>
      <c r="E8" s="58">
        <v>4</v>
      </c>
      <c r="F8" s="58">
        <v>5</v>
      </c>
      <c r="G8" s="58">
        <v>11</v>
      </c>
      <c r="H8" s="58">
        <v>13</v>
      </c>
      <c r="I8" s="58">
        <v>12</v>
      </c>
      <c r="J8" s="58">
        <v>11</v>
      </c>
      <c r="K8" s="83">
        <v>11</v>
      </c>
      <c r="L8" s="58">
        <v>11</v>
      </c>
      <c r="M8" s="58">
        <v>12</v>
      </c>
      <c r="N8" s="58">
        <v>11</v>
      </c>
      <c r="O8" s="61">
        <f t="shared" si="0"/>
        <v>9.0833333333333339</v>
      </c>
    </row>
    <row r="9" spans="1:18" x14ac:dyDescent="0.2">
      <c r="A9" s="62" t="s">
        <v>18</v>
      </c>
      <c r="B9" s="75"/>
      <c r="C9" s="2">
        <v>243</v>
      </c>
      <c r="D9" s="58">
        <v>243</v>
      </c>
      <c r="E9" s="58">
        <v>230</v>
      </c>
      <c r="F9" s="58">
        <v>197</v>
      </c>
      <c r="G9" s="58">
        <v>194</v>
      </c>
      <c r="H9" s="58">
        <v>180</v>
      </c>
      <c r="I9" s="58">
        <v>192</v>
      </c>
      <c r="J9" s="58">
        <v>181</v>
      </c>
      <c r="K9" s="83">
        <v>180</v>
      </c>
      <c r="L9" s="58">
        <v>183</v>
      </c>
      <c r="M9" s="58">
        <v>191</v>
      </c>
      <c r="N9" s="58">
        <v>202</v>
      </c>
      <c r="O9" s="61">
        <f t="shared" si="0"/>
        <v>201.33333333333334</v>
      </c>
    </row>
    <row r="10" spans="1:18" x14ac:dyDescent="0.2">
      <c r="A10" s="62" t="s">
        <v>19</v>
      </c>
      <c r="B10" s="75"/>
      <c r="C10" s="2">
        <v>2</v>
      </c>
      <c r="D10" s="58">
        <v>1</v>
      </c>
      <c r="E10" s="58">
        <v>1</v>
      </c>
      <c r="F10" s="58">
        <v>1</v>
      </c>
      <c r="G10" s="58">
        <v>1</v>
      </c>
      <c r="H10" s="58">
        <v>1</v>
      </c>
      <c r="I10" s="58">
        <v>1</v>
      </c>
      <c r="J10" s="58">
        <v>1</v>
      </c>
      <c r="K10" s="83">
        <v>3</v>
      </c>
      <c r="L10" s="58">
        <v>4</v>
      </c>
      <c r="M10" s="58">
        <v>4</v>
      </c>
      <c r="N10" s="58">
        <v>3</v>
      </c>
      <c r="O10" s="61">
        <f t="shared" si="0"/>
        <v>1.9166666666666667</v>
      </c>
    </row>
    <row r="11" spans="1:18" x14ac:dyDescent="0.2">
      <c r="A11" s="41" t="s">
        <v>52</v>
      </c>
      <c r="B11" s="75"/>
      <c r="C11" s="2">
        <v>8</v>
      </c>
      <c r="D11" s="58">
        <v>13</v>
      </c>
      <c r="E11" s="58">
        <v>13</v>
      </c>
      <c r="F11" s="58">
        <v>14</v>
      </c>
      <c r="G11" s="58">
        <v>10</v>
      </c>
      <c r="H11" s="58">
        <v>9</v>
      </c>
      <c r="I11" s="58">
        <v>9</v>
      </c>
      <c r="J11" s="58">
        <v>11</v>
      </c>
      <c r="K11" s="83">
        <v>10</v>
      </c>
      <c r="L11" s="58">
        <v>6</v>
      </c>
      <c r="M11" s="58">
        <v>9</v>
      </c>
      <c r="N11" s="58">
        <v>9</v>
      </c>
      <c r="O11" s="61">
        <f t="shared" si="0"/>
        <v>10.083333333333334</v>
      </c>
    </row>
    <row r="12" spans="1:18" x14ac:dyDescent="0.2">
      <c r="A12" s="41" t="s">
        <v>35</v>
      </c>
      <c r="B12" s="75"/>
      <c r="C12" s="2">
        <v>946</v>
      </c>
      <c r="D12" s="87">
        <v>975</v>
      </c>
      <c r="E12" s="58">
        <v>973</v>
      </c>
      <c r="F12" s="58">
        <v>923</v>
      </c>
      <c r="G12" s="58">
        <v>951</v>
      </c>
      <c r="H12" s="58">
        <v>928</v>
      </c>
      <c r="I12" s="58">
        <v>928</v>
      </c>
      <c r="J12" s="58">
        <v>926</v>
      </c>
      <c r="K12" s="83">
        <v>885</v>
      </c>
      <c r="L12" s="87">
        <v>840</v>
      </c>
      <c r="M12" s="58">
        <v>834</v>
      </c>
      <c r="N12" s="58">
        <v>836</v>
      </c>
      <c r="O12" s="61">
        <f t="shared" si="0"/>
        <v>912.08333333333337</v>
      </c>
    </row>
    <row r="13" spans="1:18" x14ac:dyDescent="0.2">
      <c r="A13" s="62" t="s">
        <v>30</v>
      </c>
      <c r="B13" s="75"/>
      <c r="C13" s="2">
        <v>904</v>
      </c>
      <c r="D13" s="58">
        <v>902</v>
      </c>
      <c r="E13" s="58">
        <v>915</v>
      </c>
      <c r="F13" s="58">
        <v>831</v>
      </c>
      <c r="G13" s="58">
        <v>774</v>
      </c>
      <c r="H13" s="58">
        <v>733</v>
      </c>
      <c r="I13" s="58">
        <v>728</v>
      </c>
      <c r="J13" s="58">
        <v>697</v>
      </c>
      <c r="K13" s="83">
        <v>674</v>
      </c>
      <c r="L13" s="87">
        <v>675</v>
      </c>
      <c r="M13" s="58">
        <v>744</v>
      </c>
      <c r="N13" s="58">
        <v>752</v>
      </c>
      <c r="O13" s="61">
        <f t="shared" si="0"/>
        <v>777.41666666666663</v>
      </c>
    </row>
    <row r="14" spans="1:18" x14ac:dyDescent="0.2">
      <c r="A14" s="62" t="s">
        <v>20</v>
      </c>
      <c r="B14" s="75"/>
      <c r="C14" s="2">
        <v>286</v>
      </c>
      <c r="D14" s="58">
        <v>293</v>
      </c>
      <c r="E14" s="58">
        <v>254</v>
      </c>
      <c r="F14" s="58">
        <v>169</v>
      </c>
      <c r="G14" s="58">
        <v>129</v>
      </c>
      <c r="H14" s="58">
        <v>110</v>
      </c>
      <c r="I14" s="58">
        <v>108</v>
      </c>
      <c r="J14" s="58">
        <v>99</v>
      </c>
      <c r="K14" s="83">
        <v>92</v>
      </c>
      <c r="L14" s="87">
        <v>100</v>
      </c>
      <c r="M14" s="58">
        <v>197</v>
      </c>
      <c r="N14" s="58">
        <v>291</v>
      </c>
      <c r="O14" s="61">
        <f t="shared" si="0"/>
        <v>177.33333333333334</v>
      </c>
    </row>
    <row r="15" spans="1:18" ht="15" x14ac:dyDescent="0.25">
      <c r="A15" s="41" t="s">
        <v>29</v>
      </c>
      <c r="B15" s="75"/>
      <c r="C15" s="2">
        <v>2005</v>
      </c>
      <c r="D15" s="58">
        <v>1990</v>
      </c>
      <c r="E15" s="58">
        <v>1778</v>
      </c>
      <c r="F15" s="58">
        <v>1283</v>
      </c>
      <c r="G15" s="58">
        <v>972</v>
      </c>
      <c r="H15" s="58">
        <v>806</v>
      </c>
      <c r="I15" s="58">
        <v>759</v>
      </c>
      <c r="J15" s="58">
        <v>708</v>
      </c>
      <c r="K15" s="83">
        <v>819</v>
      </c>
      <c r="L15" s="87">
        <v>941</v>
      </c>
      <c r="M15" s="58">
        <v>2035</v>
      </c>
      <c r="N15" s="58">
        <v>2300</v>
      </c>
      <c r="O15" s="61">
        <f t="shared" si="0"/>
        <v>1366.3333333333333</v>
      </c>
      <c r="Q15" s="80"/>
      <c r="R15" s="80"/>
    </row>
    <row r="16" spans="1:18" x14ac:dyDescent="0.2">
      <c r="A16" s="41" t="s">
        <v>53</v>
      </c>
      <c r="B16" s="75"/>
      <c r="C16" s="2">
        <v>31</v>
      </c>
      <c r="D16" s="58">
        <v>31</v>
      </c>
      <c r="E16" s="58">
        <v>34</v>
      </c>
      <c r="F16" s="58">
        <v>33</v>
      </c>
      <c r="G16" s="58">
        <v>32</v>
      </c>
      <c r="H16" s="58">
        <v>39</v>
      </c>
      <c r="I16" s="58">
        <v>51</v>
      </c>
      <c r="J16" s="58">
        <v>45</v>
      </c>
      <c r="K16" s="83">
        <v>46</v>
      </c>
      <c r="L16" s="87">
        <v>48</v>
      </c>
      <c r="M16" s="58">
        <v>46</v>
      </c>
      <c r="N16" s="58">
        <v>47</v>
      </c>
      <c r="O16" s="61">
        <f t="shared" si="0"/>
        <v>40.25</v>
      </c>
    </row>
    <row r="17" spans="1:15" x14ac:dyDescent="0.2">
      <c r="A17" s="57" t="s">
        <v>21</v>
      </c>
      <c r="B17" s="75"/>
      <c r="C17" s="2">
        <v>135</v>
      </c>
      <c r="D17" s="58">
        <v>139</v>
      </c>
      <c r="E17" s="58">
        <v>141</v>
      </c>
      <c r="F17" s="58">
        <v>131</v>
      </c>
      <c r="G17" s="58">
        <v>147</v>
      </c>
      <c r="H17" s="58">
        <v>135</v>
      </c>
      <c r="I17" s="58">
        <v>129</v>
      </c>
      <c r="J17" s="58">
        <v>124</v>
      </c>
      <c r="K17" s="83">
        <v>121</v>
      </c>
      <c r="L17" s="87">
        <v>116</v>
      </c>
      <c r="M17" s="58">
        <v>111</v>
      </c>
      <c r="N17" s="58">
        <v>117</v>
      </c>
      <c r="O17" s="61">
        <f t="shared" si="0"/>
        <v>128.83333333333334</v>
      </c>
    </row>
    <row r="18" spans="1:15" x14ac:dyDescent="0.2">
      <c r="A18" s="57" t="s">
        <v>54</v>
      </c>
      <c r="B18" s="75"/>
      <c r="C18" s="2">
        <v>32</v>
      </c>
      <c r="D18" s="58">
        <v>29</v>
      </c>
      <c r="E18" s="58">
        <v>28</v>
      </c>
      <c r="F18" s="58">
        <v>26</v>
      </c>
      <c r="G18" s="58">
        <v>23</v>
      </c>
      <c r="H18" s="58">
        <v>25</v>
      </c>
      <c r="I18" s="58">
        <v>27</v>
      </c>
      <c r="J18" s="58">
        <v>26</v>
      </c>
      <c r="K18" s="83">
        <v>25</v>
      </c>
      <c r="L18" s="58">
        <v>24</v>
      </c>
      <c r="M18" s="58">
        <v>32</v>
      </c>
      <c r="N18" s="58">
        <v>29</v>
      </c>
      <c r="O18" s="61">
        <f t="shared" si="0"/>
        <v>27.166666666666668</v>
      </c>
    </row>
    <row r="19" spans="1:15" x14ac:dyDescent="0.2">
      <c r="A19" s="57" t="s">
        <v>55</v>
      </c>
      <c r="B19" s="75"/>
      <c r="C19" s="2">
        <v>730</v>
      </c>
      <c r="D19" s="58">
        <v>761</v>
      </c>
      <c r="E19" s="58">
        <v>822</v>
      </c>
      <c r="F19" s="58">
        <v>794</v>
      </c>
      <c r="G19" s="58">
        <v>660</v>
      </c>
      <c r="H19" s="58">
        <v>612</v>
      </c>
      <c r="I19" s="58">
        <v>607</v>
      </c>
      <c r="J19" s="58">
        <v>605</v>
      </c>
      <c r="K19" s="83">
        <v>482</v>
      </c>
      <c r="L19" s="58">
        <v>434</v>
      </c>
      <c r="M19" s="58">
        <v>610</v>
      </c>
      <c r="N19" s="58">
        <v>738</v>
      </c>
      <c r="O19" s="61">
        <f t="shared" si="0"/>
        <v>654.58333333333337</v>
      </c>
    </row>
    <row r="20" spans="1:15" x14ac:dyDescent="0.2">
      <c r="A20" s="57" t="s">
        <v>56</v>
      </c>
      <c r="B20" s="75"/>
      <c r="C20" s="2">
        <v>194</v>
      </c>
      <c r="D20" s="58">
        <v>44</v>
      </c>
      <c r="E20" s="58">
        <v>48</v>
      </c>
      <c r="F20" s="58">
        <v>44</v>
      </c>
      <c r="G20" s="58">
        <v>48</v>
      </c>
      <c r="H20" s="58">
        <v>49</v>
      </c>
      <c r="I20" s="58">
        <v>46</v>
      </c>
      <c r="J20" s="58">
        <v>47</v>
      </c>
      <c r="K20" s="83">
        <v>46</v>
      </c>
      <c r="L20" s="58">
        <v>52</v>
      </c>
      <c r="M20" s="58">
        <v>53</v>
      </c>
      <c r="N20" s="58">
        <v>50</v>
      </c>
      <c r="O20" s="61">
        <f t="shared" si="0"/>
        <v>60.083333333333336</v>
      </c>
    </row>
    <row r="21" spans="1:15" x14ac:dyDescent="0.2">
      <c r="A21" s="57" t="s">
        <v>57</v>
      </c>
      <c r="B21" s="75"/>
      <c r="C21" s="2">
        <v>500</v>
      </c>
      <c r="D21" s="58">
        <v>655</v>
      </c>
      <c r="E21" s="58">
        <v>645</v>
      </c>
      <c r="F21" s="58">
        <v>572</v>
      </c>
      <c r="G21" s="58">
        <v>540</v>
      </c>
      <c r="H21" s="58">
        <v>555</v>
      </c>
      <c r="I21" s="58">
        <v>636</v>
      </c>
      <c r="J21" s="58">
        <v>607</v>
      </c>
      <c r="K21" s="83">
        <v>503</v>
      </c>
      <c r="L21" s="58">
        <v>465</v>
      </c>
      <c r="M21" s="58">
        <v>563</v>
      </c>
      <c r="N21" s="58">
        <v>591</v>
      </c>
      <c r="O21" s="61">
        <f t="shared" si="0"/>
        <v>569.33333333333337</v>
      </c>
    </row>
    <row r="22" spans="1:15" x14ac:dyDescent="0.2">
      <c r="A22" s="62" t="s">
        <v>58</v>
      </c>
      <c r="B22" s="75"/>
      <c r="C22" s="2">
        <v>565</v>
      </c>
      <c r="D22" s="58">
        <v>571</v>
      </c>
      <c r="E22" s="58">
        <v>602</v>
      </c>
      <c r="F22" s="58">
        <v>541</v>
      </c>
      <c r="G22" s="58">
        <v>534</v>
      </c>
      <c r="H22" s="58">
        <v>643</v>
      </c>
      <c r="I22" s="58">
        <v>706</v>
      </c>
      <c r="J22" s="58">
        <v>709</v>
      </c>
      <c r="K22" s="83">
        <v>700</v>
      </c>
      <c r="L22" s="58">
        <v>636</v>
      </c>
      <c r="M22" s="58">
        <v>589</v>
      </c>
      <c r="N22" s="58">
        <v>559</v>
      </c>
      <c r="O22" s="61">
        <f t="shared" si="0"/>
        <v>612.91666666666663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 t="shared" ref="C25:N25" si="1">SUM(C7:C22)</f>
        <v>6608</v>
      </c>
      <c r="D25" s="60">
        <f t="shared" si="1"/>
        <v>6669</v>
      </c>
      <c r="E25" s="60">
        <f t="shared" si="1"/>
        <v>6510</v>
      </c>
      <c r="F25" s="60">
        <f t="shared" si="1"/>
        <v>5581</v>
      </c>
      <c r="G25" s="60">
        <f t="shared" si="1"/>
        <v>5043</v>
      </c>
      <c r="H25" s="60">
        <f t="shared" si="1"/>
        <v>4859</v>
      </c>
      <c r="I25" s="60">
        <f t="shared" si="1"/>
        <v>4963</v>
      </c>
      <c r="J25" s="60">
        <f t="shared" si="1"/>
        <v>4820</v>
      </c>
      <c r="K25" s="60">
        <f t="shared" si="1"/>
        <v>4621</v>
      </c>
      <c r="L25" s="60">
        <f t="shared" si="1"/>
        <v>4556</v>
      </c>
      <c r="M25" s="60">
        <f t="shared" si="1"/>
        <v>6052</v>
      </c>
      <c r="N25" s="60">
        <f t="shared" si="1"/>
        <v>6563</v>
      </c>
      <c r="O25" s="61">
        <f>SUM(C25:N25)/12</f>
        <v>5570.416666666667</v>
      </c>
    </row>
    <row r="26" spans="1:15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72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7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63</v>
      </c>
    </row>
    <row r="37" spans="1:17" x14ac:dyDescent="0.2">
      <c r="A37" s="57" t="s">
        <v>50</v>
      </c>
      <c r="B37" s="12"/>
      <c r="C37" s="12">
        <v>16</v>
      </c>
      <c r="D37" s="12">
        <v>12</v>
      </c>
      <c r="E37" s="12">
        <v>14</v>
      </c>
      <c r="F37" s="12">
        <v>9</v>
      </c>
      <c r="G37" s="12">
        <v>9</v>
      </c>
      <c r="H37" s="12">
        <v>8</v>
      </c>
      <c r="I37" s="12">
        <v>9</v>
      </c>
      <c r="J37" s="12">
        <v>8</v>
      </c>
      <c r="K37" s="88">
        <v>9</v>
      </c>
      <c r="L37" s="12">
        <v>8</v>
      </c>
      <c r="M37" s="12">
        <v>9</v>
      </c>
      <c r="N37" s="12">
        <v>9</v>
      </c>
      <c r="O37" s="61">
        <f t="shared" ref="O37:O52" si="2">SUM(C37:N37)/12</f>
        <v>10</v>
      </c>
    </row>
    <row r="38" spans="1:17" x14ac:dyDescent="0.2">
      <c r="A38" s="57" t="s">
        <v>51</v>
      </c>
      <c r="B38" s="12"/>
      <c r="C38" s="12">
        <v>0</v>
      </c>
      <c r="D38" s="12">
        <v>0</v>
      </c>
      <c r="E38" s="12">
        <v>0</v>
      </c>
      <c r="F38" s="12">
        <v>1</v>
      </c>
      <c r="G38" s="12">
        <v>1</v>
      </c>
      <c r="H38" s="12">
        <v>1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61">
        <f t="shared" si="2"/>
        <v>0.33333333333333331</v>
      </c>
    </row>
    <row r="39" spans="1:17" x14ac:dyDescent="0.2">
      <c r="A39" s="62" t="s">
        <v>18</v>
      </c>
      <c r="B39" s="12"/>
      <c r="C39" s="12">
        <v>95</v>
      </c>
      <c r="D39" s="12">
        <v>95</v>
      </c>
      <c r="E39" s="12">
        <v>96</v>
      </c>
      <c r="F39" s="12">
        <v>74</v>
      </c>
      <c r="G39" s="12">
        <v>72</v>
      </c>
      <c r="H39" s="12">
        <v>67</v>
      </c>
      <c r="I39" s="12">
        <v>72</v>
      </c>
      <c r="J39" s="12">
        <v>69</v>
      </c>
      <c r="K39" s="12">
        <v>68</v>
      </c>
      <c r="L39" s="12">
        <v>71</v>
      </c>
      <c r="M39" s="12">
        <v>73</v>
      </c>
      <c r="N39" s="12">
        <v>84</v>
      </c>
      <c r="O39" s="61">
        <f t="shared" si="2"/>
        <v>78</v>
      </c>
    </row>
    <row r="40" spans="1:17" x14ac:dyDescent="0.2">
      <c r="A40" s="62" t="s">
        <v>19</v>
      </c>
      <c r="B40" s="12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89">
        <v>1</v>
      </c>
      <c r="N40" s="12">
        <v>1</v>
      </c>
      <c r="O40" s="61">
        <f t="shared" si="2"/>
        <v>0.25</v>
      </c>
    </row>
    <row r="41" spans="1:17" x14ac:dyDescent="0.2">
      <c r="A41" s="41" t="s">
        <v>52</v>
      </c>
      <c r="B41" s="12"/>
      <c r="C41" s="12">
        <v>2</v>
      </c>
      <c r="D41" s="12">
        <v>4</v>
      </c>
      <c r="E41" s="12">
        <v>4</v>
      </c>
      <c r="F41" s="12">
        <v>5</v>
      </c>
      <c r="G41" s="12">
        <v>4</v>
      </c>
      <c r="H41" s="12">
        <v>2</v>
      </c>
      <c r="I41" s="12">
        <v>2</v>
      </c>
      <c r="J41" s="12">
        <v>4</v>
      </c>
      <c r="K41" s="12">
        <v>2</v>
      </c>
      <c r="L41" s="12">
        <v>2</v>
      </c>
      <c r="M41" s="12">
        <v>4</v>
      </c>
      <c r="N41" s="12">
        <v>4</v>
      </c>
      <c r="O41" s="61">
        <f t="shared" si="2"/>
        <v>3.25</v>
      </c>
    </row>
    <row r="42" spans="1:17" x14ac:dyDescent="0.2">
      <c r="A42" s="41" t="s">
        <v>35</v>
      </c>
      <c r="B42" s="12"/>
      <c r="C42" s="12">
        <v>127</v>
      </c>
      <c r="D42" s="12">
        <v>133</v>
      </c>
      <c r="E42" s="12">
        <v>128</v>
      </c>
      <c r="F42" s="12">
        <v>119</v>
      </c>
      <c r="G42" s="12">
        <v>116</v>
      </c>
      <c r="H42" s="12">
        <v>115</v>
      </c>
      <c r="I42" s="12">
        <v>114</v>
      </c>
      <c r="J42" s="12">
        <v>106</v>
      </c>
      <c r="K42" s="12">
        <v>98</v>
      </c>
      <c r="L42" s="12">
        <v>93</v>
      </c>
      <c r="M42" s="12">
        <v>94</v>
      </c>
      <c r="N42" s="12">
        <v>99</v>
      </c>
      <c r="O42" s="61">
        <f t="shared" si="2"/>
        <v>111.83333333333333</v>
      </c>
    </row>
    <row r="43" spans="1:17" ht="15" x14ac:dyDescent="0.25">
      <c r="A43" s="62" t="s">
        <v>30</v>
      </c>
      <c r="B43" s="12"/>
      <c r="C43" s="12">
        <v>632</v>
      </c>
      <c r="D43" s="12">
        <v>634</v>
      </c>
      <c r="E43" s="12">
        <v>637</v>
      </c>
      <c r="F43" s="12">
        <v>573</v>
      </c>
      <c r="G43" s="12">
        <v>531</v>
      </c>
      <c r="H43" s="12">
        <v>510</v>
      </c>
      <c r="I43" s="12">
        <v>504</v>
      </c>
      <c r="J43" s="12">
        <v>478</v>
      </c>
      <c r="K43" s="12">
        <v>451</v>
      </c>
      <c r="L43" s="12">
        <v>444</v>
      </c>
      <c r="M43" s="12">
        <v>489</v>
      </c>
      <c r="N43" s="12">
        <v>498</v>
      </c>
      <c r="O43" s="61">
        <f t="shared" si="2"/>
        <v>531.75</v>
      </c>
      <c r="Q43" s="81"/>
    </row>
    <row r="44" spans="1:17" x14ac:dyDescent="0.2">
      <c r="A44" s="62" t="s">
        <v>20</v>
      </c>
      <c r="B44" s="12"/>
      <c r="C44" s="12">
        <v>64</v>
      </c>
      <c r="D44" s="12">
        <v>67</v>
      </c>
      <c r="E44" s="12">
        <v>52</v>
      </c>
      <c r="F44" s="12">
        <v>34</v>
      </c>
      <c r="G44" s="12">
        <v>25</v>
      </c>
      <c r="H44" s="12">
        <v>22</v>
      </c>
      <c r="I44" s="12">
        <v>18</v>
      </c>
      <c r="J44" s="12">
        <v>15</v>
      </c>
      <c r="K44" s="12">
        <v>13</v>
      </c>
      <c r="L44" s="12">
        <v>15</v>
      </c>
      <c r="M44" s="12">
        <v>39</v>
      </c>
      <c r="N44" s="12">
        <v>64</v>
      </c>
      <c r="O44" s="61">
        <f t="shared" si="2"/>
        <v>35.666666666666664</v>
      </c>
    </row>
    <row r="45" spans="1:17" x14ac:dyDescent="0.2">
      <c r="A45" s="41" t="s">
        <v>29</v>
      </c>
      <c r="B45" s="12"/>
      <c r="C45" s="12">
        <v>1171</v>
      </c>
      <c r="D45" s="12">
        <v>1171</v>
      </c>
      <c r="E45" s="12">
        <v>1054</v>
      </c>
      <c r="F45" s="12">
        <v>749</v>
      </c>
      <c r="G45" s="12">
        <v>539</v>
      </c>
      <c r="H45" s="12">
        <v>451</v>
      </c>
      <c r="I45" s="12">
        <v>407</v>
      </c>
      <c r="J45" s="12">
        <v>364</v>
      </c>
      <c r="K45" s="12">
        <v>434</v>
      </c>
      <c r="L45" s="12">
        <v>521</v>
      </c>
      <c r="M45" s="12">
        <v>1177</v>
      </c>
      <c r="N45" s="12">
        <v>1339</v>
      </c>
      <c r="O45" s="61">
        <f t="shared" si="2"/>
        <v>781.41666666666663</v>
      </c>
    </row>
    <row r="46" spans="1:17" x14ac:dyDescent="0.2">
      <c r="A46" s="41" t="s">
        <v>53</v>
      </c>
      <c r="B46" s="12"/>
      <c r="C46" s="12">
        <v>16</v>
      </c>
      <c r="D46" s="12">
        <v>16</v>
      </c>
      <c r="E46" s="12">
        <v>17</v>
      </c>
      <c r="F46" s="12">
        <v>15</v>
      </c>
      <c r="G46" s="12">
        <v>15</v>
      </c>
      <c r="H46" s="12">
        <v>20</v>
      </c>
      <c r="I46" s="12">
        <v>20</v>
      </c>
      <c r="J46" s="12">
        <v>18</v>
      </c>
      <c r="K46" s="12">
        <v>17</v>
      </c>
      <c r="L46" s="12">
        <v>16</v>
      </c>
      <c r="M46" s="12">
        <v>14</v>
      </c>
      <c r="N46" s="12">
        <v>16</v>
      </c>
      <c r="O46" s="61">
        <f t="shared" si="2"/>
        <v>16.666666666666668</v>
      </c>
    </row>
    <row r="47" spans="1:17" x14ac:dyDescent="0.2">
      <c r="A47" s="57" t="s">
        <v>21</v>
      </c>
      <c r="B47" s="12"/>
      <c r="C47" s="12">
        <v>61</v>
      </c>
      <c r="D47" s="12">
        <v>63</v>
      </c>
      <c r="E47" s="12">
        <v>62</v>
      </c>
      <c r="F47" s="12">
        <v>57</v>
      </c>
      <c r="G47" s="12">
        <v>66</v>
      </c>
      <c r="H47" s="12">
        <v>58</v>
      </c>
      <c r="I47" s="12">
        <v>55</v>
      </c>
      <c r="J47" s="12">
        <v>50</v>
      </c>
      <c r="K47" s="12">
        <v>51</v>
      </c>
      <c r="L47" s="12">
        <v>48</v>
      </c>
      <c r="M47" s="12">
        <v>47</v>
      </c>
      <c r="N47" s="12">
        <v>49</v>
      </c>
      <c r="O47" s="61">
        <f t="shared" si="2"/>
        <v>55.583333333333336</v>
      </c>
    </row>
    <row r="48" spans="1:17" x14ac:dyDescent="0.2">
      <c r="A48" s="57" t="s">
        <v>54</v>
      </c>
      <c r="B48" s="12"/>
      <c r="C48" s="12">
        <v>17</v>
      </c>
      <c r="D48" s="12">
        <v>14</v>
      </c>
      <c r="E48" s="12">
        <v>14</v>
      </c>
      <c r="F48" s="12">
        <v>15</v>
      </c>
      <c r="G48" s="12">
        <v>13</v>
      </c>
      <c r="H48" s="12">
        <v>12</v>
      </c>
      <c r="I48" s="12">
        <v>11</v>
      </c>
      <c r="J48" s="12">
        <v>10</v>
      </c>
      <c r="K48" s="12">
        <v>9</v>
      </c>
      <c r="L48" s="12">
        <v>9</v>
      </c>
      <c r="M48" s="12">
        <v>15</v>
      </c>
      <c r="N48" s="12">
        <v>15</v>
      </c>
      <c r="O48" s="61">
        <f t="shared" si="2"/>
        <v>12.833333333333334</v>
      </c>
    </row>
    <row r="49" spans="1:15" x14ac:dyDescent="0.2">
      <c r="A49" s="57" t="s">
        <v>55</v>
      </c>
      <c r="B49" s="12"/>
      <c r="C49" s="12">
        <v>278</v>
      </c>
      <c r="D49" s="12">
        <v>292</v>
      </c>
      <c r="E49" s="12">
        <v>297</v>
      </c>
      <c r="F49" s="12">
        <v>284</v>
      </c>
      <c r="G49" s="12">
        <v>261</v>
      </c>
      <c r="H49" s="12">
        <v>326</v>
      </c>
      <c r="I49" s="12">
        <v>370</v>
      </c>
      <c r="J49" s="12">
        <v>367</v>
      </c>
      <c r="K49" s="12">
        <v>278</v>
      </c>
      <c r="L49" s="12">
        <v>238</v>
      </c>
      <c r="M49" s="12">
        <v>257</v>
      </c>
      <c r="N49" s="12">
        <v>284</v>
      </c>
      <c r="O49" s="61">
        <f t="shared" si="2"/>
        <v>294.33333333333331</v>
      </c>
    </row>
    <row r="50" spans="1:15" x14ac:dyDescent="0.2">
      <c r="A50" s="57" t="s">
        <v>56</v>
      </c>
      <c r="B50" s="12"/>
      <c r="C50" s="12">
        <v>35</v>
      </c>
      <c r="D50" s="12">
        <v>38</v>
      </c>
      <c r="E50" s="12">
        <v>41</v>
      </c>
      <c r="F50" s="12">
        <v>38</v>
      </c>
      <c r="G50" s="12">
        <v>41</v>
      </c>
      <c r="H50" s="12">
        <v>41</v>
      </c>
      <c r="I50" s="12">
        <v>38</v>
      </c>
      <c r="J50" s="12">
        <v>39</v>
      </c>
      <c r="K50" s="12">
        <v>40</v>
      </c>
      <c r="L50" s="12">
        <v>45</v>
      </c>
      <c r="M50" s="12">
        <v>44</v>
      </c>
      <c r="N50" s="12">
        <v>43</v>
      </c>
      <c r="O50" s="61">
        <f t="shared" si="2"/>
        <v>40.25</v>
      </c>
    </row>
    <row r="51" spans="1:15" x14ac:dyDescent="0.2">
      <c r="A51" s="57" t="s">
        <v>57</v>
      </c>
      <c r="B51" s="12"/>
      <c r="C51" s="12">
        <v>423</v>
      </c>
      <c r="D51" s="12">
        <v>422</v>
      </c>
      <c r="E51" s="12">
        <v>412</v>
      </c>
      <c r="F51" s="12">
        <v>373</v>
      </c>
      <c r="G51" s="12">
        <v>348</v>
      </c>
      <c r="H51" s="12">
        <v>365</v>
      </c>
      <c r="I51" s="12">
        <v>429</v>
      </c>
      <c r="J51" s="12">
        <v>415</v>
      </c>
      <c r="K51" s="12">
        <v>313</v>
      </c>
      <c r="L51" s="12">
        <v>274</v>
      </c>
      <c r="M51" s="12">
        <v>329</v>
      </c>
      <c r="N51" s="12">
        <v>346</v>
      </c>
      <c r="O51" s="61">
        <f t="shared" si="2"/>
        <v>370.75</v>
      </c>
    </row>
    <row r="52" spans="1:15" x14ac:dyDescent="0.2">
      <c r="A52" s="62" t="s">
        <v>58</v>
      </c>
      <c r="B52" s="12"/>
      <c r="C52" s="12">
        <v>287</v>
      </c>
      <c r="D52" s="12">
        <v>283</v>
      </c>
      <c r="E52" s="12">
        <v>301</v>
      </c>
      <c r="F52" s="12">
        <v>277</v>
      </c>
      <c r="G52" s="12">
        <v>275</v>
      </c>
      <c r="H52" s="12">
        <v>360</v>
      </c>
      <c r="I52" s="12">
        <v>389</v>
      </c>
      <c r="J52" s="12">
        <v>393</v>
      </c>
      <c r="K52" s="12">
        <v>388</v>
      </c>
      <c r="L52" s="12">
        <v>329</v>
      </c>
      <c r="M52" s="12">
        <v>275</v>
      </c>
      <c r="N52" s="12">
        <v>265</v>
      </c>
      <c r="O52" s="61">
        <f t="shared" si="2"/>
        <v>318.5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 t="shared" ref="C54:N54" si="3">SUM(C37:C53)</f>
        <v>3224</v>
      </c>
      <c r="D54" s="64">
        <f t="shared" si="3"/>
        <v>3244</v>
      </c>
      <c r="E54" s="64">
        <f t="shared" si="3"/>
        <v>3129</v>
      </c>
      <c r="F54" s="64">
        <f t="shared" si="3"/>
        <v>2623</v>
      </c>
      <c r="G54" s="64">
        <f t="shared" si="3"/>
        <v>2316</v>
      </c>
      <c r="H54" s="64">
        <f t="shared" si="3"/>
        <v>2359</v>
      </c>
      <c r="I54" s="64">
        <f t="shared" si="3"/>
        <v>2439</v>
      </c>
      <c r="J54" s="64">
        <f t="shared" si="3"/>
        <v>2336</v>
      </c>
      <c r="K54" s="64">
        <f t="shared" si="3"/>
        <v>2171</v>
      </c>
      <c r="L54" s="64">
        <f t="shared" si="3"/>
        <v>2113</v>
      </c>
      <c r="M54" s="64">
        <f t="shared" si="3"/>
        <v>2867</v>
      </c>
      <c r="N54" s="64">
        <f t="shared" si="3"/>
        <v>3116</v>
      </c>
      <c r="O54" s="65">
        <f>SUM(C54:N54)/12</f>
        <v>2661.4166666666665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 t="shared" ref="C56:O56" si="4">C54/C25</f>
        <v>0.48789346246973364</v>
      </c>
      <c r="D56" s="72">
        <f t="shared" si="4"/>
        <v>0.48642974958764434</v>
      </c>
      <c r="E56" s="72">
        <f t="shared" si="4"/>
        <v>0.48064516129032259</v>
      </c>
      <c r="F56" s="72">
        <f t="shared" si="4"/>
        <v>0.46998745744490233</v>
      </c>
      <c r="G56" s="72">
        <f t="shared" si="4"/>
        <v>0.4592504461629982</v>
      </c>
      <c r="H56" s="72">
        <f t="shared" si="4"/>
        <v>0.48549084173698293</v>
      </c>
      <c r="I56" s="72">
        <f t="shared" si="4"/>
        <v>0.49143663106991736</v>
      </c>
      <c r="J56" s="72">
        <f t="shared" si="4"/>
        <v>0.48464730290456431</v>
      </c>
      <c r="K56" s="72">
        <f t="shared" si="4"/>
        <v>0.46981172906297336</v>
      </c>
      <c r="L56" s="72">
        <f t="shared" si="4"/>
        <v>0.46378402107111499</v>
      </c>
      <c r="M56" s="72">
        <f t="shared" si="4"/>
        <v>0.4737276933245208</v>
      </c>
      <c r="N56" s="72">
        <f t="shared" si="4"/>
        <v>0.4747828736858144</v>
      </c>
      <c r="O56" s="73">
        <f t="shared" si="4"/>
        <v>0.47777694666766396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rintOptions horizontalCentered="1"/>
  <pageMargins left="0.56999999999999995" right="0" top="0.98425196850393704" bottom="0.98425196850393704" header="0.98425196850393704" footer="0.98425196850393704"/>
  <pageSetup paperSize="9" scale="74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R30" sqref="R30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9" customWidth="1"/>
  </cols>
  <sheetData>
    <row r="1" spans="1:31" x14ac:dyDescent="0.2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31" ht="13.5" thickBot="1" x14ac:dyDescent="0.25">
      <c r="A3" t="s">
        <v>34</v>
      </c>
    </row>
    <row r="4" spans="1:31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31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66</v>
      </c>
    </row>
    <row r="7" spans="1:31" x14ac:dyDescent="0.2">
      <c r="A7" s="57" t="s">
        <v>50</v>
      </c>
      <c r="B7" s="75"/>
      <c r="C7">
        <v>32</v>
      </c>
      <c r="D7" s="59">
        <v>29</v>
      </c>
      <c r="E7" s="76">
        <v>27</v>
      </c>
      <c r="F7" s="76">
        <v>27</v>
      </c>
      <c r="G7" s="76">
        <v>20</v>
      </c>
      <c r="H7" s="76">
        <v>17</v>
      </c>
      <c r="I7" s="76">
        <v>17</v>
      </c>
      <c r="J7" s="59">
        <v>20</v>
      </c>
      <c r="K7" s="86">
        <v>18</v>
      </c>
      <c r="L7" s="58">
        <v>18</v>
      </c>
      <c r="M7" s="58">
        <v>22</v>
      </c>
      <c r="N7" s="58">
        <v>21</v>
      </c>
      <c r="O7" s="61">
        <f>SUM(C7:N7)/12</f>
        <v>22.333333333333332</v>
      </c>
      <c r="Q7">
        <f>C7-'2012'!C7</f>
        <v>10</v>
      </c>
      <c r="R7">
        <f>D7-'2012'!D7</f>
        <v>6</v>
      </c>
      <c r="S7">
        <f>E7-'2012'!E7</f>
        <v>9</v>
      </c>
      <c r="T7">
        <f>F7-'2012'!F7</f>
        <v>12</v>
      </c>
      <c r="U7">
        <f>G7-'2012'!G7</f>
        <v>2</v>
      </c>
      <c r="V7">
        <f>H7-'2012'!H7</f>
        <v>1</v>
      </c>
      <c r="W7">
        <f>I7-'2012'!I7</f>
        <v>1</v>
      </c>
      <c r="X7">
        <f>J7-'2012'!J7</f>
        <v>5</v>
      </c>
      <c r="Y7">
        <f>K7-'2012'!K7</f>
        <v>-1</v>
      </c>
      <c r="Z7">
        <f>L7-'2012'!L7</f>
        <v>3</v>
      </c>
      <c r="AA7">
        <f>M7-'2012'!M7</f>
        <v>-2</v>
      </c>
      <c r="AB7">
        <f>N7-'2012'!N7</f>
        <v>-6</v>
      </c>
      <c r="AC7">
        <f>O7-'2012'!O7</f>
        <v>3.3333333333333321</v>
      </c>
    </row>
    <row r="8" spans="1:31" x14ac:dyDescent="0.2">
      <c r="A8" s="57" t="s">
        <v>51</v>
      </c>
      <c r="B8" s="75"/>
      <c r="C8">
        <v>2</v>
      </c>
      <c r="D8" s="76">
        <v>2</v>
      </c>
      <c r="E8" s="76">
        <v>2</v>
      </c>
      <c r="F8" s="76">
        <v>4</v>
      </c>
      <c r="G8" s="76">
        <v>4</v>
      </c>
      <c r="H8" s="76">
        <v>4</v>
      </c>
      <c r="I8" s="76">
        <v>2</v>
      </c>
      <c r="J8" s="76">
        <v>3</v>
      </c>
      <c r="K8" s="86">
        <v>3</v>
      </c>
      <c r="L8" s="58">
        <v>3</v>
      </c>
      <c r="M8" s="58">
        <v>4</v>
      </c>
      <c r="N8" s="58">
        <v>4</v>
      </c>
      <c r="O8" s="61">
        <f t="shared" ref="O8:O22" si="0">SUM(C8:N8)/12</f>
        <v>3.0833333333333335</v>
      </c>
      <c r="Q8">
        <f>C8-'2012'!C8</f>
        <v>-3</v>
      </c>
      <c r="R8">
        <f>D8-'2012'!D8</f>
        <v>-3</v>
      </c>
      <c r="S8">
        <f>E8-'2012'!E8</f>
        <v>-4</v>
      </c>
      <c r="T8">
        <f>F8-'2012'!F8</f>
        <v>-2</v>
      </c>
      <c r="U8">
        <f>G8-'2012'!G8</f>
        <v>-2</v>
      </c>
      <c r="V8">
        <f>H8-'2012'!H8</f>
        <v>0</v>
      </c>
      <c r="W8">
        <f>I8-'2012'!I8</f>
        <v>-1</v>
      </c>
      <c r="X8">
        <f>J8-'2012'!J8</f>
        <v>0</v>
      </c>
      <c r="Y8">
        <f>K8-'2012'!K8</f>
        <v>1</v>
      </c>
      <c r="Z8">
        <f>L8-'2012'!L8</f>
        <v>1</v>
      </c>
      <c r="AA8">
        <f>M8-'2012'!M8</f>
        <v>0</v>
      </c>
      <c r="AB8">
        <f>N8-'2012'!N8</f>
        <v>1</v>
      </c>
      <c r="AC8">
        <f>O8-'2012'!O8</f>
        <v>-0.99999999999999956</v>
      </c>
    </row>
    <row r="9" spans="1:31" x14ac:dyDescent="0.2">
      <c r="A9" s="62" t="s">
        <v>18</v>
      </c>
      <c r="B9" s="75"/>
      <c r="C9">
        <v>263</v>
      </c>
      <c r="D9" s="76">
        <v>276</v>
      </c>
      <c r="E9" s="76">
        <v>269</v>
      </c>
      <c r="F9" s="76">
        <v>291</v>
      </c>
      <c r="G9" s="76">
        <v>283</v>
      </c>
      <c r="H9" s="76">
        <v>274</v>
      </c>
      <c r="I9" s="76">
        <v>258</v>
      </c>
      <c r="J9" s="76">
        <v>246</v>
      </c>
      <c r="K9" s="86">
        <v>226</v>
      </c>
      <c r="L9" s="58">
        <v>220</v>
      </c>
      <c r="M9" s="58">
        <v>236</v>
      </c>
      <c r="N9" s="58">
        <v>243</v>
      </c>
      <c r="O9" s="61">
        <f t="shared" si="0"/>
        <v>257.08333333333331</v>
      </c>
      <c r="Q9">
        <f>C9-'2012'!C9</f>
        <v>34</v>
      </c>
      <c r="R9">
        <f>D9-'2012'!D9</f>
        <v>40</v>
      </c>
      <c r="S9">
        <f>E9-'2012'!E9</f>
        <v>32</v>
      </c>
      <c r="T9">
        <f>F9-'2012'!F9</f>
        <v>40</v>
      </c>
      <c r="U9">
        <f>G9-'2012'!G9</f>
        <v>29</v>
      </c>
      <c r="V9">
        <f>H9-'2012'!H9</f>
        <v>35</v>
      </c>
      <c r="W9">
        <f>I9-'2012'!I9</f>
        <v>28</v>
      </c>
      <c r="X9">
        <f>J9-'2012'!J9</f>
        <v>31</v>
      </c>
      <c r="Y9">
        <f>K9-'2012'!K9</f>
        <v>3</v>
      </c>
      <c r="Z9">
        <f>L9-'2012'!L9</f>
        <v>-8</v>
      </c>
      <c r="AA9">
        <f>M9-'2012'!M9</f>
        <v>-8</v>
      </c>
      <c r="AB9">
        <f>N9-'2012'!N9</f>
        <v>1</v>
      </c>
      <c r="AC9">
        <f>O9-'2012'!O9</f>
        <v>21.416666666666657</v>
      </c>
    </row>
    <row r="10" spans="1:31" x14ac:dyDescent="0.2">
      <c r="A10" s="62" t="s">
        <v>19</v>
      </c>
      <c r="B10" s="75"/>
      <c r="C10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1</v>
      </c>
      <c r="K10" s="86">
        <v>1</v>
      </c>
      <c r="L10" s="58">
        <v>2</v>
      </c>
      <c r="M10" s="58">
        <v>2</v>
      </c>
      <c r="N10" s="58">
        <v>3</v>
      </c>
      <c r="O10" s="61">
        <f t="shared" si="0"/>
        <v>0.75</v>
      </c>
      <c r="Q10">
        <f>C10-'2012'!C10</f>
        <v>-1</v>
      </c>
      <c r="R10">
        <f>D10-'2012'!D10</f>
        <v>-1</v>
      </c>
      <c r="S10">
        <f>E10-'2012'!E10</f>
        <v>-1</v>
      </c>
      <c r="T10">
        <f>F10-'2012'!F10</f>
        <v>-1</v>
      </c>
      <c r="U10">
        <f>G10-'2012'!G10</f>
        <v>0</v>
      </c>
      <c r="V10">
        <f>H10-'2012'!H10</f>
        <v>0</v>
      </c>
      <c r="W10">
        <f>I10-'2012'!I10</f>
        <v>-2</v>
      </c>
      <c r="X10">
        <f>J10-'2012'!J10</f>
        <v>0</v>
      </c>
      <c r="Y10">
        <f>K10-'2012'!K10</f>
        <v>0</v>
      </c>
      <c r="Z10">
        <f>L10-'2012'!L10</f>
        <v>2</v>
      </c>
      <c r="AA10">
        <f>M10-'2012'!M10</f>
        <v>2</v>
      </c>
      <c r="AB10">
        <f>N10-'2012'!N10</f>
        <v>3</v>
      </c>
      <c r="AC10">
        <f>O10-'2012'!O10</f>
        <v>8.333333333333337E-2</v>
      </c>
    </row>
    <row r="11" spans="1:31" x14ac:dyDescent="0.2">
      <c r="A11" s="41" t="s">
        <v>52</v>
      </c>
      <c r="B11" s="75"/>
      <c r="C11">
        <v>10</v>
      </c>
      <c r="D11" s="76">
        <v>10</v>
      </c>
      <c r="E11" s="76">
        <v>10</v>
      </c>
      <c r="F11" s="76">
        <v>12</v>
      </c>
      <c r="G11" s="76">
        <v>9</v>
      </c>
      <c r="H11" s="76">
        <v>8</v>
      </c>
      <c r="I11" s="76">
        <v>9</v>
      </c>
      <c r="J11" s="76">
        <v>9</v>
      </c>
      <c r="K11" s="86">
        <v>9</v>
      </c>
      <c r="L11" s="58">
        <v>5</v>
      </c>
      <c r="M11" s="58">
        <v>5</v>
      </c>
      <c r="N11" s="58">
        <v>6</v>
      </c>
      <c r="O11" s="61">
        <f t="shared" si="0"/>
        <v>8.5</v>
      </c>
      <c r="Q11">
        <f>C11-'2012'!C11</f>
        <v>-2</v>
      </c>
      <c r="R11">
        <f>D11-'2012'!D11</f>
        <v>2</v>
      </c>
      <c r="S11">
        <f>E11-'2012'!E11</f>
        <v>0</v>
      </c>
      <c r="T11">
        <f>F11-'2012'!F11</f>
        <v>3</v>
      </c>
      <c r="U11">
        <f>G11-'2012'!G11</f>
        <v>1</v>
      </c>
      <c r="V11">
        <f>H11-'2012'!H11</f>
        <v>2</v>
      </c>
      <c r="W11">
        <f>I11-'2012'!I11</f>
        <v>2</v>
      </c>
      <c r="X11">
        <f>J11-'2012'!J11</f>
        <v>1</v>
      </c>
      <c r="Y11">
        <f>K11-'2012'!K11</f>
        <v>2</v>
      </c>
      <c r="Z11">
        <f>L11-'2012'!L11</f>
        <v>-3</v>
      </c>
      <c r="AA11">
        <f>M11-'2012'!M11</f>
        <v>-3</v>
      </c>
      <c r="AB11">
        <f>N11-'2012'!N11</f>
        <v>-4</v>
      </c>
      <c r="AC11">
        <f>O11-'2012'!O11</f>
        <v>8.3333333333333925E-2</v>
      </c>
    </row>
    <row r="12" spans="1:31" x14ac:dyDescent="0.2">
      <c r="A12" s="41" t="s">
        <v>35</v>
      </c>
      <c r="B12" s="75"/>
      <c r="C12">
        <v>947</v>
      </c>
      <c r="D12" s="59">
        <v>944</v>
      </c>
      <c r="E12" s="76">
        <v>894</v>
      </c>
      <c r="F12" s="76">
        <v>974</v>
      </c>
      <c r="G12" s="76">
        <v>917</v>
      </c>
      <c r="H12" s="76">
        <v>926</v>
      </c>
      <c r="I12" s="76">
        <v>900</v>
      </c>
      <c r="J12" s="76">
        <v>844</v>
      </c>
      <c r="K12" s="86">
        <v>874</v>
      </c>
      <c r="L12" s="59">
        <v>907</v>
      </c>
      <c r="M12" s="58">
        <v>906</v>
      </c>
      <c r="N12" s="58">
        <v>934</v>
      </c>
      <c r="O12" s="61">
        <f t="shared" si="0"/>
        <v>913.91666666666663</v>
      </c>
      <c r="Q12">
        <f>C12-'2012'!C12</f>
        <v>-102</v>
      </c>
      <c r="R12">
        <f>D12-'2012'!D12</f>
        <v>-165</v>
      </c>
      <c r="S12">
        <f>E12-'2012'!E12</f>
        <v>-199</v>
      </c>
      <c r="T12">
        <f>F12-'2012'!F12</f>
        <v>-99</v>
      </c>
      <c r="U12">
        <f>G12-'2012'!G12</f>
        <v>-117</v>
      </c>
      <c r="V12">
        <f>H12-'2012'!H12</f>
        <v>-12</v>
      </c>
      <c r="W12">
        <f>I12-'2012'!I12</f>
        <v>-17</v>
      </c>
      <c r="X12">
        <f>J12-'2012'!J12</f>
        <v>-19</v>
      </c>
      <c r="Y12">
        <f>K12-'2012'!K12</f>
        <v>-29</v>
      </c>
      <c r="Z12">
        <f>L12-'2012'!L12</f>
        <v>-14</v>
      </c>
      <c r="AA12">
        <f>M12-'2012'!M12</f>
        <v>14</v>
      </c>
      <c r="AB12">
        <f>N12-'2012'!N12</f>
        <v>28</v>
      </c>
      <c r="AC12">
        <f>O12-'2012'!O12</f>
        <v>-60.916666666666742</v>
      </c>
    </row>
    <row r="13" spans="1:31" x14ac:dyDescent="0.2">
      <c r="A13" s="62" t="s">
        <v>30</v>
      </c>
      <c r="B13" s="75"/>
      <c r="C13">
        <v>940</v>
      </c>
      <c r="D13" s="76">
        <v>973</v>
      </c>
      <c r="E13" s="76">
        <v>983</v>
      </c>
      <c r="F13" s="76">
        <v>1008</v>
      </c>
      <c r="G13" s="76">
        <v>942</v>
      </c>
      <c r="H13" s="76">
        <v>935</v>
      </c>
      <c r="I13" s="76">
        <v>897</v>
      </c>
      <c r="J13" s="76">
        <v>841</v>
      </c>
      <c r="K13" s="86">
        <v>830</v>
      </c>
      <c r="L13" s="59">
        <v>816</v>
      </c>
      <c r="M13" s="58">
        <v>830</v>
      </c>
      <c r="N13" s="58">
        <v>854</v>
      </c>
      <c r="O13" s="61">
        <f t="shared" si="0"/>
        <v>904.08333333333337</v>
      </c>
      <c r="Q13" s="85">
        <f>C13-'2012'!C13</f>
        <v>226</v>
      </c>
      <c r="R13" s="85">
        <f>D13-'2012'!D13</f>
        <v>224</v>
      </c>
      <c r="S13" s="85">
        <f>E13-'2012'!E13</f>
        <v>223</v>
      </c>
      <c r="T13" s="85">
        <f>F13-'2012'!F13</f>
        <v>285</v>
      </c>
      <c r="U13" s="85">
        <f>G13-'2012'!G13</f>
        <v>214</v>
      </c>
      <c r="V13" s="85">
        <f>H13-'2012'!H13</f>
        <v>263</v>
      </c>
      <c r="W13" s="85">
        <f>I13-'2012'!I13</f>
        <v>190</v>
      </c>
      <c r="X13" s="85">
        <f>J13-'2012'!J13</f>
        <v>163</v>
      </c>
      <c r="Y13" s="85">
        <f>K13-'2012'!K13</f>
        <v>125</v>
      </c>
      <c r="Z13" s="85">
        <f>L13-'2012'!L13</f>
        <v>125</v>
      </c>
      <c r="AA13" s="85">
        <f>M13-'2012'!M13</f>
        <v>67</v>
      </c>
      <c r="AB13" s="85">
        <f>N13-'2012'!N13</f>
        <v>27</v>
      </c>
      <c r="AC13" s="85">
        <f>O13-'2012'!O13</f>
        <v>177.66666666666674</v>
      </c>
    </row>
    <row r="14" spans="1:31" x14ac:dyDescent="0.2">
      <c r="A14" s="62" t="s">
        <v>20</v>
      </c>
      <c r="B14" s="75"/>
      <c r="C14">
        <v>268</v>
      </c>
      <c r="D14" s="76">
        <v>259</v>
      </c>
      <c r="E14" s="76">
        <v>232</v>
      </c>
      <c r="F14" s="76">
        <v>154</v>
      </c>
      <c r="G14" s="76">
        <v>122</v>
      </c>
      <c r="H14" s="76">
        <v>99</v>
      </c>
      <c r="I14" s="76">
        <v>97</v>
      </c>
      <c r="J14" s="76">
        <v>98</v>
      </c>
      <c r="K14" s="86">
        <v>97</v>
      </c>
      <c r="L14" s="59">
        <v>99</v>
      </c>
      <c r="M14" s="58">
        <v>207</v>
      </c>
      <c r="N14" s="58">
        <v>276</v>
      </c>
      <c r="O14" s="61">
        <f t="shared" si="0"/>
        <v>167.33333333333334</v>
      </c>
      <c r="Q14">
        <f>C14-'2012'!C14</f>
        <v>49</v>
      </c>
      <c r="R14">
        <f>D14-'2012'!D14</f>
        <v>36</v>
      </c>
      <c r="S14">
        <f>E14-'2012'!E14</f>
        <v>43</v>
      </c>
      <c r="T14">
        <f>F14-'2012'!F14</f>
        <v>17</v>
      </c>
      <c r="U14">
        <f>G14-'2012'!G14</f>
        <v>7</v>
      </c>
      <c r="V14">
        <f>H14-'2012'!H14</f>
        <v>11</v>
      </c>
      <c r="W14">
        <f>I14-'2012'!I14</f>
        <v>5</v>
      </c>
      <c r="X14">
        <f>J14-'2012'!J14</f>
        <v>5</v>
      </c>
      <c r="Y14">
        <f>K14-'2012'!K14</f>
        <v>12</v>
      </c>
      <c r="Z14">
        <f>L14-'2012'!L14</f>
        <v>4</v>
      </c>
      <c r="AA14">
        <f>M14-'2012'!M14</f>
        <v>-6</v>
      </c>
      <c r="AB14">
        <f>N14-'2012'!N14</f>
        <v>30</v>
      </c>
      <c r="AC14">
        <f>O14-'2012'!O14</f>
        <v>17.75</v>
      </c>
    </row>
    <row r="15" spans="1:31" ht="15" x14ac:dyDescent="0.25">
      <c r="A15" s="41" t="s">
        <v>29</v>
      </c>
      <c r="B15" s="75"/>
      <c r="C15">
        <v>1820</v>
      </c>
      <c r="D15" s="76">
        <v>1791</v>
      </c>
      <c r="E15" s="76">
        <v>1507</v>
      </c>
      <c r="F15" s="76">
        <v>1224</v>
      </c>
      <c r="G15" s="76">
        <v>867</v>
      </c>
      <c r="H15" s="76">
        <v>806</v>
      </c>
      <c r="I15" s="76">
        <v>700</v>
      </c>
      <c r="J15" s="76">
        <v>683</v>
      </c>
      <c r="K15" s="86">
        <v>677</v>
      </c>
      <c r="L15" s="59">
        <v>793</v>
      </c>
      <c r="M15" s="58">
        <v>1590</v>
      </c>
      <c r="N15" s="58">
        <v>1882</v>
      </c>
      <c r="O15" s="61">
        <f t="shared" si="0"/>
        <v>1195</v>
      </c>
      <c r="Q15" s="85">
        <f>C15-'2012'!C15</f>
        <v>322</v>
      </c>
      <c r="R15" s="85">
        <f>D15-'2012'!D15</f>
        <v>333</v>
      </c>
      <c r="S15" s="85">
        <f>E15-'2012'!E15</f>
        <v>265</v>
      </c>
      <c r="T15" s="85">
        <f>F15-'2012'!F15</f>
        <v>265</v>
      </c>
      <c r="U15" s="85">
        <f>G15-'2012'!G15</f>
        <v>104</v>
      </c>
      <c r="V15" s="85">
        <f>H15-'2012'!H15</f>
        <v>153</v>
      </c>
      <c r="W15" s="85">
        <f>I15-'2012'!I15</f>
        <v>103</v>
      </c>
      <c r="X15" s="85">
        <f>J15-'2012'!J15</f>
        <v>98</v>
      </c>
      <c r="Y15" s="85">
        <f>K15-'2012'!K15</f>
        <v>70</v>
      </c>
      <c r="Z15" s="85">
        <f>L15-'2012'!L15</f>
        <v>117</v>
      </c>
      <c r="AA15" s="85">
        <f>M15-'2012'!M15</f>
        <v>193</v>
      </c>
      <c r="AB15" s="85">
        <f>N15-'2012'!N15</f>
        <v>245</v>
      </c>
      <c r="AC15" s="85">
        <f>O15-'2012'!O15</f>
        <v>189</v>
      </c>
      <c r="AD15" s="80"/>
      <c r="AE15" s="80"/>
    </row>
    <row r="16" spans="1:31" x14ac:dyDescent="0.2">
      <c r="A16" s="41" t="s">
        <v>53</v>
      </c>
      <c r="B16" s="75"/>
      <c r="C16">
        <v>33</v>
      </c>
      <c r="D16" s="76">
        <v>35</v>
      </c>
      <c r="E16" s="76">
        <v>31</v>
      </c>
      <c r="F16" s="76">
        <v>36</v>
      </c>
      <c r="G16" s="76">
        <v>33</v>
      </c>
      <c r="H16" s="76">
        <v>36</v>
      </c>
      <c r="I16" s="76">
        <v>34</v>
      </c>
      <c r="J16" s="76">
        <v>31</v>
      </c>
      <c r="K16" s="86">
        <v>30</v>
      </c>
      <c r="L16" s="59">
        <v>27</v>
      </c>
      <c r="M16" s="58">
        <v>27</v>
      </c>
      <c r="N16" s="58">
        <v>29</v>
      </c>
      <c r="O16" s="61">
        <f t="shared" si="0"/>
        <v>31.833333333333332</v>
      </c>
      <c r="Q16">
        <f>C16-'2012'!C16</f>
        <v>6</v>
      </c>
      <c r="R16">
        <f>D16-'2012'!D16</f>
        <v>8</v>
      </c>
      <c r="S16">
        <f>E16-'2012'!E16</f>
        <v>6</v>
      </c>
      <c r="T16">
        <f>F16-'2012'!F16</f>
        <v>12</v>
      </c>
      <c r="U16">
        <f>G16-'2012'!G16</f>
        <v>7</v>
      </c>
      <c r="V16">
        <f>H16-'2012'!H16</f>
        <v>7</v>
      </c>
      <c r="W16">
        <f>I16-'2012'!I16</f>
        <v>4</v>
      </c>
      <c r="X16">
        <f>J16-'2012'!J16</f>
        <v>3</v>
      </c>
      <c r="Y16">
        <f>K16-'2012'!K16</f>
        <v>5</v>
      </c>
      <c r="Z16">
        <f>L16-'2012'!L16</f>
        <v>4</v>
      </c>
      <c r="AA16">
        <f>M16-'2012'!M16</f>
        <v>-4</v>
      </c>
      <c r="AB16">
        <f>N16-'2012'!N16</f>
        <v>-1</v>
      </c>
      <c r="AC16">
        <f>O16-'2012'!O16</f>
        <v>4.75</v>
      </c>
    </row>
    <row r="17" spans="1:29" x14ac:dyDescent="0.2">
      <c r="A17" s="57" t="s">
        <v>21</v>
      </c>
      <c r="B17" s="75"/>
      <c r="C17">
        <v>50</v>
      </c>
      <c r="D17" s="76">
        <v>54</v>
      </c>
      <c r="E17" s="76">
        <v>47</v>
      </c>
      <c r="F17" s="76">
        <v>50</v>
      </c>
      <c r="G17" s="76">
        <v>50</v>
      </c>
      <c r="H17" s="76">
        <v>53</v>
      </c>
      <c r="I17" s="76">
        <v>60</v>
      </c>
      <c r="J17" s="76">
        <v>124</v>
      </c>
      <c r="K17" s="86">
        <v>125</v>
      </c>
      <c r="L17" s="59">
        <v>130</v>
      </c>
      <c r="M17" s="58">
        <v>130</v>
      </c>
      <c r="N17" s="58">
        <v>129</v>
      </c>
      <c r="O17" s="61">
        <f t="shared" si="0"/>
        <v>83.5</v>
      </c>
      <c r="Q17">
        <f>C17-'2012'!C17</f>
        <v>9</v>
      </c>
      <c r="R17">
        <f>D17-'2012'!D17</f>
        <v>16</v>
      </c>
      <c r="S17">
        <f>E17-'2012'!E17</f>
        <v>8</v>
      </c>
      <c r="T17">
        <f>F17-'2012'!F17</f>
        <v>15</v>
      </c>
      <c r="U17">
        <f>G17-'2012'!G17</f>
        <v>14</v>
      </c>
      <c r="V17">
        <f>H17-'2012'!H17</f>
        <v>16</v>
      </c>
      <c r="W17">
        <f>I17-'2012'!I17</f>
        <v>20</v>
      </c>
      <c r="X17">
        <f>J17-'2012'!J17</f>
        <v>79</v>
      </c>
      <c r="Y17">
        <f>K17-'2012'!K17</f>
        <v>83</v>
      </c>
      <c r="Z17">
        <f>L17-'2012'!L17</f>
        <v>87</v>
      </c>
      <c r="AA17">
        <f>M17-'2012'!M17</f>
        <v>84</v>
      </c>
      <c r="AB17">
        <f>N17-'2012'!N17</f>
        <v>84</v>
      </c>
      <c r="AC17">
        <f>O17-'2012'!O17</f>
        <v>42.916666666666664</v>
      </c>
    </row>
    <row r="18" spans="1:29" x14ac:dyDescent="0.2">
      <c r="A18" s="57" t="s">
        <v>54</v>
      </c>
      <c r="B18" s="75"/>
      <c r="C18">
        <v>33</v>
      </c>
      <c r="D18" s="76">
        <v>31</v>
      </c>
      <c r="E18" s="76">
        <v>24</v>
      </c>
      <c r="F18" s="76">
        <v>23</v>
      </c>
      <c r="G18" s="76">
        <v>22</v>
      </c>
      <c r="H18" s="76">
        <v>22</v>
      </c>
      <c r="I18" s="76">
        <v>23</v>
      </c>
      <c r="J18" s="76">
        <v>22</v>
      </c>
      <c r="K18" s="86">
        <v>22</v>
      </c>
      <c r="L18" s="58">
        <v>20</v>
      </c>
      <c r="M18" s="58">
        <v>30</v>
      </c>
      <c r="N18" s="58">
        <v>29</v>
      </c>
      <c r="O18" s="61">
        <f t="shared" si="0"/>
        <v>25.083333333333332</v>
      </c>
      <c r="Q18">
        <f>C18-'2012'!C18</f>
        <v>-14</v>
      </c>
      <c r="R18">
        <f>D18-'2012'!D18</f>
        <v>-12</v>
      </c>
      <c r="S18">
        <f>E18-'2012'!E18</f>
        <v>-15</v>
      </c>
      <c r="T18">
        <f>F18-'2012'!F18</f>
        <v>-13</v>
      </c>
      <c r="U18">
        <f>G18-'2012'!G18</f>
        <v>-8</v>
      </c>
      <c r="V18">
        <f>H18-'2012'!H18</f>
        <v>-6</v>
      </c>
      <c r="W18">
        <f>I18-'2012'!I18</f>
        <v>-5</v>
      </c>
      <c r="X18">
        <f>J18-'2012'!J18</f>
        <v>-3</v>
      </c>
      <c r="Y18">
        <f>K18-'2012'!K18</f>
        <v>-2</v>
      </c>
      <c r="Z18">
        <f>L18-'2012'!L18</f>
        <v>-9</v>
      </c>
      <c r="AA18">
        <f>M18-'2012'!M18</f>
        <v>1</v>
      </c>
      <c r="AB18">
        <f>N18-'2012'!N18</f>
        <v>-2</v>
      </c>
      <c r="AC18">
        <f>O18-'2012'!O18</f>
        <v>-7.3333333333333321</v>
      </c>
    </row>
    <row r="19" spans="1:29" x14ac:dyDescent="0.2">
      <c r="A19" s="57" t="s">
        <v>55</v>
      </c>
      <c r="B19" s="75"/>
      <c r="C19">
        <v>682</v>
      </c>
      <c r="D19" s="76">
        <v>679</v>
      </c>
      <c r="E19" s="76">
        <v>655</v>
      </c>
      <c r="F19" s="76">
        <v>691</v>
      </c>
      <c r="G19" s="76">
        <v>611</v>
      </c>
      <c r="H19" s="76">
        <v>609</v>
      </c>
      <c r="I19" s="76">
        <v>546</v>
      </c>
      <c r="J19" s="76">
        <v>520</v>
      </c>
      <c r="K19" s="86">
        <v>466</v>
      </c>
      <c r="L19" s="58">
        <v>402</v>
      </c>
      <c r="M19" s="58">
        <v>398</v>
      </c>
      <c r="N19" s="58">
        <v>609</v>
      </c>
      <c r="O19" s="61">
        <f t="shared" si="0"/>
        <v>572.33333333333337</v>
      </c>
      <c r="Q19">
        <f>C19-'2012'!C19</f>
        <v>88</v>
      </c>
      <c r="R19">
        <f>D19-'2012'!D19</f>
        <v>89</v>
      </c>
      <c r="S19">
        <f>E19-'2012'!E19</f>
        <v>105</v>
      </c>
      <c r="T19">
        <f>F19-'2012'!F19</f>
        <v>140</v>
      </c>
      <c r="U19">
        <f>G19-'2012'!G19</f>
        <v>227</v>
      </c>
      <c r="V19">
        <f>H19-'2012'!H19</f>
        <v>155</v>
      </c>
      <c r="W19">
        <f>I19-'2012'!I19</f>
        <v>20</v>
      </c>
      <c r="X19">
        <f>J19-'2012'!J19</f>
        <v>-21</v>
      </c>
      <c r="Y19">
        <f>K19-'2012'!K19</f>
        <v>53</v>
      </c>
      <c r="Z19">
        <f>L19-'2012'!L19</f>
        <v>63</v>
      </c>
      <c r="AA19">
        <f>M19-'2012'!M19</f>
        <v>20</v>
      </c>
      <c r="AB19">
        <f>N19-'2012'!N19</f>
        <v>-33</v>
      </c>
      <c r="AC19">
        <f>O19-'2012'!O19</f>
        <v>75.500000000000057</v>
      </c>
    </row>
    <row r="20" spans="1:29" x14ac:dyDescent="0.2">
      <c r="A20" s="57" t="s">
        <v>56</v>
      </c>
      <c r="B20" s="75"/>
      <c r="C20">
        <v>179</v>
      </c>
      <c r="D20" s="76">
        <v>174</v>
      </c>
      <c r="E20" s="76">
        <v>166</v>
      </c>
      <c r="F20" s="76">
        <v>162</v>
      </c>
      <c r="G20" s="76">
        <v>193</v>
      </c>
      <c r="H20" s="76">
        <v>321</v>
      </c>
      <c r="I20" s="76">
        <v>430</v>
      </c>
      <c r="J20" s="76">
        <v>422</v>
      </c>
      <c r="K20" s="86">
        <v>334</v>
      </c>
      <c r="L20" s="58">
        <v>226</v>
      </c>
      <c r="M20" s="58">
        <v>189</v>
      </c>
      <c r="N20" s="58">
        <v>182</v>
      </c>
      <c r="O20" s="61">
        <f t="shared" si="0"/>
        <v>248.16666666666666</v>
      </c>
      <c r="Q20">
        <f>C20-'2012'!C20</f>
        <v>11</v>
      </c>
      <c r="R20">
        <f>D20-'2012'!D20</f>
        <v>21</v>
      </c>
      <c r="S20">
        <f>E20-'2012'!E20</f>
        <v>13</v>
      </c>
      <c r="T20">
        <f>F20-'2012'!F20</f>
        <v>24</v>
      </c>
      <c r="U20">
        <f>G20-'2012'!G20</f>
        <v>50</v>
      </c>
      <c r="V20">
        <f>H20-'2012'!H20</f>
        <v>140</v>
      </c>
      <c r="W20">
        <f>I20-'2012'!I20</f>
        <v>159</v>
      </c>
      <c r="X20">
        <f>J20-'2012'!J20</f>
        <v>184</v>
      </c>
      <c r="Y20">
        <f>K20-'2012'!K20</f>
        <v>157</v>
      </c>
      <c r="Z20">
        <f>L20-'2012'!L20</f>
        <v>67</v>
      </c>
      <c r="AA20">
        <f>M20-'2012'!M20</f>
        <v>29</v>
      </c>
      <c r="AB20">
        <f>N20-'2012'!N20</f>
        <v>16</v>
      </c>
      <c r="AC20">
        <f>O20-'2012'!O20</f>
        <v>72.583333333333314</v>
      </c>
    </row>
    <row r="21" spans="1:29" x14ac:dyDescent="0.2">
      <c r="A21" s="57" t="s">
        <v>57</v>
      </c>
      <c r="B21" s="75"/>
      <c r="C21">
        <v>548</v>
      </c>
      <c r="D21" s="76">
        <v>536</v>
      </c>
      <c r="E21" s="76">
        <v>489</v>
      </c>
      <c r="F21" s="76">
        <v>468</v>
      </c>
      <c r="G21" s="76">
        <v>414</v>
      </c>
      <c r="H21" s="76">
        <v>420</v>
      </c>
      <c r="I21" s="76">
        <v>434</v>
      </c>
      <c r="J21" s="76">
        <v>430</v>
      </c>
      <c r="K21" s="86">
        <v>425</v>
      </c>
      <c r="L21" s="58">
        <v>401</v>
      </c>
      <c r="M21" s="58">
        <v>480</v>
      </c>
      <c r="N21" s="58">
        <v>489</v>
      </c>
      <c r="O21" s="61">
        <f t="shared" si="0"/>
        <v>461.16666666666669</v>
      </c>
      <c r="Q21">
        <f>C21-'2012'!C21</f>
        <v>151</v>
      </c>
      <c r="R21">
        <f>D21-'2012'!D21</f>
        <v>119</v>
      </c>
      <c r="S21">
        <f>E21-'2012'!E21</f>
        <v>73</v>
      </c>
      <c r="T21">
        <f>F21-'2012'!F21</f>
        <v>98</v>
      </c>
      <c r="U21">
        <f>G21-'2012'!G21</f>
        <v>77</v>
      </c>
      <c r="V21">
        <f>H21-'2012'!H21</f>
        <v>77</v>
      </c>
      <c r="W21">
        <f>I21-'2012'!I21</f>
        <v>59</v>
      </c>
      <c r="X21">
        <f>J21-'2012'!J21</f>
        <v>67</v>
      </c>
      <c r="Y21">
        <f>K21-'2012'!K21</f>
        <v>76</v>
      </c>
      <c r="Z21">
        <f>L21-'2012'!L21</f>
        <v>46</v>
      </c>
      <c r="AA21">
        <f>M21-'2012'!M21</f>
        <v>31</v>
      </c>
      <c r="AB21">
        <f>N21-'2012'!N21</f>
        <v>7</v>
      </c>
      <c r="AC21">
        <f>O21-'2012'!O21</f>
        <v>73.416666666666686</v>
      </c>
    </row>
    <row r="22" spans="1:29" x14ac:dyDescent="0.2">
      <c r="A22" s="62" t="s">
        <v>58</v>
      </c>
      <c r="B22" s="75"/>
      <c r="C22">
        <v>615</v>
      </c>
      <c r="D22" s="76">
        <v>613</v>
      </c>
      <c r="E22" s="76">
        <v>590</v>
      </c>
      <c r="F22" s="76">
        <v>576</v>
      </c>
      <c r="G22" s="76">
        <v>621</v>
      </c>
      <c r="H22" s="76">
        <v>617</v>
      </c>
      <c r="I22" s="76">
        <v>677</v>
      </c>
      <c r="J22" s="76">
        <v>650</v>
      </c>
      <c r="K22" s="86">
        <v>623</v>
      </c>
      <c r="L22" s="58">
        <v>600</v>
      </c>
      <c r="M22" s="58">
        <v>590</v>
      </c>
      <c r="N22" s="58">
        <v>543</v>
      </c>
      <c r="O22" s="61">
        <f t="shared" si="0"/>
        <v>609.58333333333337</v>
      </c>
      <c r="Q22">
        <f>C22-'2012'!C22</f>
        <v>103</v>
      </c>
      <c r="R22">
        <f>D22-'2012'!D22</f>
        <v>83</v>
      </c>
      <c r="S22">
        <f>E22-'2012'!E22</f>
        <v>40</v>
      </c>
      <c r="T22">
        <f>F22-'2012'!F22</f>
        <v>55</v>
      </c>
      <c r="U22">
        <f>G22-'2012'!G22</f>
        <v>106</v>
      </c>
      <c r="V22">
        <f>H22-'2012'!H22</f>
        <v>122</v>
      </c>
      <c r="W22">
        <f>I22-'2012'!I22</f>
        <v>153</v>
      </c>
      <c r="X22">
        <f>J22-'2012'!J22</f>
        <v>155</v>
      </c>
      <c r="Y22">
        <f>K22-'2012'!K22</f>
        <v>121</v>
      </c>
      <c r="Z22">
        <f>L22-'2012'!L22</f>
        <v>73</v>
      </c>
      <c r="AA22">
        <f>M22-'2012'!M22</f>
        <v>28</v>
      </c>
      <c r="AB22">
        <f>N22-'2012'!N22</f>
        <v>28</v>
      </c>
      <c r="AC22">
        <f>O22-'2012'!O22</f>
        <v>88.916666666666742</v>
      </c>
    </row>
    <row r="23" spans="1:29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29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29" x14ac:dyDescent="0.2">
      <c r="A25" s="11" t="s">
        <v>24</v>
      </c>
      <c r="B25" s="12"/>
      <c r="C25" s="60">
        <f>SUM(C7:C22)</f>
        <v>6422</v>
      </c>
      <c r="D25" s="60">
        <f t="shared" ref="D25:N25" si="1">SUM(D7:D22)</f>
        <v>6406</v>
      </c>
      <c r="E25" s="60">
        <f t="shared" si="1"/>
        <v>5926</v>
      </c>
      <c r="F25" s="60">
        <f t="shared" si="1"/>
        <v>5700</v>
      </c>
      <c r="G25" s="60">
        <f t="shared" si="1"/>
        <v>5108</v>
      </c>
      <c r="H25" s="60">
        <f t="shared" si="1"/>
        <v>5147</v>
      </c>
      <c r="I25" s="60">
        <f t="shared" si="1"/>
        <v>5084</v>
      </c>
      <c r="J25" s="60">
        <f t="shared" si="1"/>
        <v>4944</v>
      </c>
      <c r="K25" s="60">
        <f t="shared" si="1"/>
        <v>4760</v>
      </c>
      <c r="L25" s="60">
        <f t="shared" si="1"/>
        <v>4669</v>
      </c>
      <c r="M25" s="60">
        <f t="shared" si="1"/>
        <v>5646</v>
      </c>
      <c r="N25" s="60">
        <f t="shared" si="1"/>
        <v>6233</v>
      </c>
      <c r="O25" s="61">
        <f>SUM(C25:N25)/12</f>
        <v>5503.75</v>
      </c>
      <c r="Q25">
        <f>C25-'2012'!C25</f>
        <v>887</v>
      </c>
      <c r="R25">
        <f>D25-'2012'!D25</f>
        <v>796</v>
      </c>
      <c r="S25">
        <f>E25-'2012'!E25</f>
        <v>598</v>
      </c>
      <c r="T25">
        <f>F25-'2012'!F25</f>
        <v>851</v>
      </c>
      <c r="U25">
        <f>G25-'2012'!G25</f>
        <v>711</v>
      </c>
      <c r="V25">
        <f>H25-'2012'!H25</f>
        <v>964</v>
      </c>
      <c r="W25">
        <f>I25-'2012'!I25</f>
        <v>719</v>
      </c>
      <c r="X25">
        <f>J25-'2012'!J25</f>
        <v>748</v>
      </c>
      <c r="Y25">
        <f>K25-'2012'!K25</f>
        <v>676</v>
      </c>
      <c r="Z25">
        <f>L25-'2012'!L25</f>
        <v>558</v>
      </c>
      <c r="AA25">
        <f>M25-'2012'!M25</f>
        <v>446</v>
      </c>
      <c r="AB25">
        <f>N25-'2012'!N25</f>
        <v>424</v>
      </c>
      <c r="AC25">
        <f>O25-'2012'!O25</f>
        <v>698.16666666666697</v>
      </c>
    </row>
    <row r="26" spans="1:29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29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29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29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9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29" x14ac:dyDescent="0.2">
      <c r="A32" s="2" t="s">
        <v>69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30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30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30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63</v>
      </c>
    </row>
    <row r="37" spans="1:30" x14ac:dyDescent="0.2">
      <c r="A37" s="57" t="s">
        <v>50</v>
      </c>
      <c r="B37" s="12"/>
      <c r="C37" s="78">
        <v>17</v>
      </c>
      <c r="D37" s="78">
        <v>16</v>
      </c>
      <c r="E37" s="78">
        <v>16</v>
      </c>
      <c r="F37" s="78">
        <v>13</v>
      </c>
      <c r="G37" s="78">
        <v>8</v>
      </c>
      <c r="H37" s="78">
        <v>7</v>
      </c>
      <c r="I37" s="78">
        <v>8</v>
      </c>
      <c r="J37" s="58">
        <v>9</v>
      </c>
      <c r="K37" s="82">
        <v>9</v>
      </c>
      <c r="L37" s="58">
        <v>9</v>
      </c>
      <c r="M37" s="58">
        <v>14</v>
      </c>
      <c r="N37" s="58">
        <v>13</v>
      </c>
      <c r="O37" s="61">
        <f>SUM(C37:N37)/12</f>
        <v>11.583333333333334</v>
      </c>
    </row>
    <row r="38" spans="1:30" x14ac:dyDescent="0.2">
      <c r="A38" s="57" t="s">
        <v>51</v>
      </c>
      <c r="B38" s="12"/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61">
        <f t="shared" ref="O38:O52" si="2">SUM(C38:N38)/12</f>
        <v>0</v>
      </c>
    </row>
    <row r="39" spans="1:30" x14ac:dyDescent="0.2">
      <c r="A39" s="62" t="s">
        <v>18</v>
      </c>
      <c r="B39" s="12"/>
      <c r="C39" s="78">
        <v>108</v>
      </c>
      <c r="D39" s="78">
        <v>116</v>
      </c>
      <c r="E39" s="78">
        <v>108</v>
      </c>
      <c r="F39" s="78">
        <v>111</v>
      </c>
      <c r="G39" s="78">
        <v>103</v>
      </c>
      <c r="H39" s="78">
        <v>100</v>
      </c>
      <c r="I39" s="78">
        <v>93</v>
      </c>
      <c r="J39" s="58">
        <v>92</v>
      </c>
      <c r="K39" s="58">
        <v>86</v>
      </c>
      <c r="L39" s="58">
        <v>81</v>
      </c>
      <c r="M39" s="58">
        <v>80</v>
      </c>
      <c r="N39" s="58">
        <v>83</v>
      </c>
      <c r="O39" s="61">
        <f t="shared" si="2"/>
        <v>96.75</v>
      </c>
    </row>
    <row r="40" spans="1:30" x14ac:dyDescent="0.2">
      <c r="A40" s="62" t="s">
        <v>19</v>
      </c>
      <c r="B40" s="12"/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58">
        <v>0</v>
      </c>
      <c r="K40" s="58">
        <v>0</v>
      </c>
      <c r="L40" s="58">
        <v>0</v>
      </c>
      <c r="M40" s="83">
        <v>0</v>
      </c>
      <c r="N40" s="58">
        <v>1</v>
      </c>
      <c r="O40" s="61">
        <f t="shared" si="2"/>
        <v>8.3333333333333329E-2</v>
      </c>
    </row>
    <row r="41" spans="1:30" x14ac:dyDescent="0.2">
      <c r="A41" s="41" t="s">
        <v>52</v>
      </c>
      <c r="B41" s="12"/>
      <c r="C41" s="78">
        <v>5</v>
      </c>
      <c r="D41" s="78">
        <v>5</v>
      </c>
      <c r="E41" s="78">
        <v>4</v>
      </c>
      <c r="F41" s="78">
        <v>5</v>
      </c>
      <c r="G41" s="78">
        <v>3</v>
      </c>
      <c r="H41" s="78">
        <v>3</v>
      </c>
      <c r="I41" s="78">
        <v>4</v>
      </c>
      <c r="J41" s="58">
        <v>4</v>
      </c>
      <c r="K41" s="58">
        <v>4</v>
      </c>
      <c r="L41" s="58">
        <v>1</v>
      </c>
      <c r="M41" s="58">
        <v>2</v>
      </c>
      <c r="N41" s="58">
        <v>2</v>
      </c>
      <c r="O41" s="61">
        <f t="shared" si="2"/>
        <v>3.5</v>
      </c>
    </row>
    <row r="42" spans="1:30" x14ac:dyDescent="0.2">
      <c r="A42" s="41" t="s">
        <v>35</v>
      </c>
      <c r="B42" s="12"/>
      <c r="C42" s="78">
        <v>121</v>
      </c>
      <c r="D42" s="78">
        <v>119</v>
      </c>
      <c r="E42" s="78">
        <v>118</v>
      </c>
      <c r="F42" s="78">
        <v>130</v>
      </c>
      <c r="G42" s="78">
        <v>136</v>
      </c>
      <c r="H42" s="78">
        <v>126</v>
      </c>
      <c r="I42" s="78">
        <v>123</v>
      </c>
      <c r="J42" s="58">
        <v>122</v>
      </c>
      <c r="K42" s="58">
        <v>122</v>
      </c>
      <c r="L42" s="58">
        <v>127</v>
      </c>
      <c r="M42" s="58">
        <v>122</v>
      </c>
      <c r="N42" s="58">
        <v>124</v>
      </c>
      <c r="O42" s="61">
        <f t="shared" si="2"/>
        <v>124.16666666666667</v>
      </c>
    </row>
    <row r="43" spans="1:30" ht="15" x14ac:dyDescent="0.25">
      <c r="A43" s="62" t="s">
        <v>30</v>
      </c>
      <c r="B43" s="12"/>
      <c r="C43" s="78">
        <v>654</v>
      </c>
      <c r="D43" s="78">
        <v>675</v>
      </c>
      <c r="E43" s="78">
        <v>701</v>
      </c>
      <c r="F43" s="78">
        <v>720</v>
      </c>
      <c r="G43" s="78">
        <v>659</v>
      </c>
      <c r="H43" s="78">
        <v>654</v>
      </c>
      <c r="I43" s="78">
        <v>642</v>
      </c>
      <c r="J43" s="58">
        <v>603</v>
      </c>
      <c r="K43" s="58">
        <v>598</v>
      </c>
      <c r="L43" s="58">
        <v>579</v>
      </c>
      <c r="M43" s="58">
        <v>586</v>
      </c>
      <c r="N43" s="58">
        <v>604</v>
      </c>
      <c r="O43" s="61">
        <f t="shared" si="2"/>
        <v>639.58333333333337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x14ac:dyDescent="0.2">
      <c r="A44" s="62" t="s">
        <v>20</v>
      </c>
      <c r="B44" s="12"/>
      <c r="C44" s="78">
        <v>57</v>
      </c>
      <c r="D44" s="78">
        <v>55</v>
      </c>
      <c r="E44" s="78">
        <v>48</v>
      </c>
      <c r="F44" s="78">
        <v>30</v>
      </c>
      <c r="G44" s="78">
        <v>22</v>
      </c>
      <c r="H44" s="78">
        <v>19</v>
      </c>
      <c r="I44" s="78">
        <v>20</v>
      </c>
      <c r="J44" s="58">
        <v>19</v>
      </c>
      <c r="K44" s="58">
        <v>20</v>
      </c>
      <c r="L44" s="58">
        <v>20</v>
      </c>
      <c r="M44" s="58">
        <v>51</v>
      </c>
      <c r="N44" s="58">
        <v>63</v>
      </c>
      <c r="O44" s="61">
        <f t="shared" si="2"/>
        <v>35.333333333333336</v>
      </c>
    </row>
    <row r="45" spans="1:30" x14ac:dyDescent="0.2">
      <c r="A45" s="41" t="s">
        <v>29</v>
      </c>
      <c r="B45" s="12"/>
      <c r="C45" s="78">
        <v>1147</v>
      </c>
      <c r="D45" s="78">
        <v>1133</v>
      </c>
      <c r="E45" s="78">
        <v>967</v>
      </c>
      <c r="F45" s="78">
        <v>784</v>
      </c>
      <c r="G45" s="78">
        <v>526</v>
      </c>
      <c r="H45" s="78">
        <v>488</v>
      </c>
      <c r="I45" s="78">
        <v>391</v>
      </c>
      <c r="J45" s="58">
        <v>388</v>
      </c>
      <c r="K45" s="58">
        <v>384</v>
      </c>
      <c r="L45" s="58">
        <v>468</v>
      </c>
      <c r="M45" s="58">
        <v>931</v>
      </c>
      <c r="N45" s="58">
        <v>1092</v>
      </c>
      <c r="O45" s="61">
        <f t="shared" si="2"/>
        <v>724.91666666666663</v>
      </c>
    </row>
    <row r="46" spans="1:30" x14ac:dyDescent="0.2">
      <c r="A46" s="41" t="s">
        <v>53</v>
      </c>
      <c r="B46" s="12"/>
      <c r="C46" s="78">
        <v>18</v>
      </c>
      <c r="D46" s="78">
        <v>22</v>
      </c>
      <c r="E46" s="78">
        <v>16</v>
      </c>
      <c r="F46" s="78">
        <v>20</v>
      </c>
      <c r="G46" s="78">
        <v>21</v>
      </c>
      <c r="H46" s="78">
        <v>22</v>
      </c>
      <c r="I46" s="78">
        <v>20</v>
      </c>
      <c r="J46" s="58">
        <v>16</v>
      </c>
      <c r="K46" s="58">
        <v>16</v>
      </c>
      <c r="L46" s="58">
        <v>15</v>
      </c>
      <c r="M46" s="58">
        <v>12</v>
      </c>
      <c r="N46" s="58">
        <v>16</v>
      </c>
      <c r="O46" s="61">
        <f t="shared" si="2"/>
        <v>17.833333333333332</v>
      </c>
    </row>
    <row r="47" spans="1:30" x14ac:dyDescent="0.2">
      <c r="A47" s="57" t="s">
        <v>21</v>
      </c>
      <c r="B47" s="12"/>
      <c r="C47" s="78">
        <v>26</v>
      </c>
      <c r="D47" s="78">
        <v>29</v>
      </c>
      <c r="E47" s="78">
        <v>26</v>
      </c>
      <c r="F47" s="78">
        <v>27</v>
      </c>
      <c r="G47" s="78">
        <v>25</v>
      </c>
      <c r="H47" s="78">
        <v>25</v>
      </c>
      <c r="I47" s="78">
        <v>30</v>
      </c>
      <c r="J47" s="58">
        <v>56</v>
      </c>
      <c r="K47" s="58">
        <v>53</v>
      </c>
      <c r="L47" s="58">
        <v>59</v>
      </c>
      <c r="M47" s="58">
        <v>61</v>
      </c>
      <c r="N47" s="58">
        <v>57</v>
      </c>
      <c r="O47" s="61">
        <f t="shared" si="2"/>
        <v>39.5</v>
      </c>
    </row>
    <row r="48" spans="1:30" x14ac:dyDescent="0.2">
      <c r="A48" s="57" t="s">
        <v>54</v>
      </c>
      <c r="B48" s="12"/>
      <c r="C48" s="78">
        <v>20</v>
      </c>
      <c r="D48" s="78">
        <v>22</v>
      </c>
      <c r="E48" s="78">
        <v>19</v>
      </c>
      <c r="F48" s="78">
        <v>17</v>
      </c>
      <c r="G48" s="78">
        <v>15</v>
      </c>
      <c r="H48" s="78">
        <v>15</v>
      </c>
      <c r="I48" s="78">
        <v>13</v>
      </c>
      <c r="J48" s="58">
        <v>12</v>
      </c>
      <c r="K48" s="58">
        <v>11</v>
      </c>
      <c r="L48" s="58">
        <v>10</v>
      </c>
      <c r="M48" s="58">
        <v>16</v>
      </c>
      <c r="N48" s="58">
        <v>15</v>
      </c>
      <c r="O48" s="61">
        <f t="shared" si="2"/>
        <v>15.416666666666666</v>
      </c>
    </row>
    <row r="49" spans="1:15" x14ac:dyDescent="0.2">
      <c r="A49" s="57" t="s">
        <v>55</v>
      </c>
      <c r="B49" s="12"/>
      <c r="C49" s="78">
        <v>263</v>
      </c>
      <c r="D49" s="78">
        <v>260</v>
      </c>
      <c r="E49" s="78">
        <v>234</v>
      </c>
      <c r="F49" s="78">
        <v>255</v>
      </c>
      <c r="G49" s="78">
        <v>267</v>
      </c>
      <c r="H49" s="78">
        <v>329</v>
      </c>
      <c r="I49" s="78">
        <v>359</v>
      </c>
      <c r="J49" s="58">
        <v>349</v>
      </c>
      <c r="K49" s="58">
        <v>306</v>
      </c>
      <c r="L49" s="58">
        <v>245</v>
      </c>
      <c r="M49" s="58">
        <v>222</v>
      </c>
      <c r="N49" s="58">
        <v>243</v>
      </c>
      <c r="O49" s="61">
        <f t="shared" si="2"/>
        <v>277.66666666666669</v>
      </c>
    </row>
    <row r="50" spans="1:15" x14ac:dyDescent="0.2">
      <c r="A50" s="57" t="s">
        <v>56</v>
      </c>
      <c r="B50" s="12"/>
      <c r="C50" s="78">
        <v>121</v>
      </c>
      <c r="D50" s="78">
        <v>122</v>
      </c>
      <c r="E50" s="78">
        <v>121</v>
      </c>
      <c r="F50" s="78">
        <v>114</v>
      </c>
      <c r="G50" s="78">
        <v>137</v>
      </c>
      <c r="H50" s="78">
        <v>228</v>
      </c>
      <c r="I50" s="78">
        <v>321</v>
      </c>
      <c r="J50" s="58">
        <v>310</v>
      </c>
      <c r="K50" s="58">
        <v>243</v>
      </c>
      <c r="L50" s="58">
        <v>156</v>
      </c>
      <c r="M50" s="58">
        <v>132</v>
      </c>
      <c r="N50" s="58">
        <v>125</v>
      </c>
      <c r="O50" s="61">
        <f t="shared" si="2"/>
        <v>177.5</v>
      </c>
    </row>
    <row r="51" spans="1:15" x14ac:dyDescent="0.2">
      <c r="A51" s="57" t="s">
        <v>57</v>
      </c>
      <c r="B51" s="12"/>
      <c r="C51" s="78">
        <v>358</v>
      </c>
      <c r="D51" s="78">
        <v>345</v>
      </c>
      <c r="E51" s="78">
        <v>326</v>
      </c>
      <c r="F51" s="78">
        <v>321</v>
      </c>
      <c r="G51" s="78">
        <v>291</v>
      </c>
      <c r="H51" s="78">
        <v>303</v>
      </c>
      <c r="I51" s="78">
        <v>317</v>
      </c>
      <c r="J51" s="58">
        <v>307</v>
      </c>
      <c r="K51" s="58">
        <v>301</v>
      </c>
      <c r="L51" s="58">
        <v>283</v>
      </c>
      <c r="M51" s="58">
        <v>322</v>
      </c>
      <c r="N51" s="58">
        <v>331</v>
      </c>
      <c r="O51" s="61">
        <f t="shared" si="2"/>
        <v>317.08333333333331</v>
      </c>
    </row>
    <row r="52" spans="1:15" x14ac:dyDescent="0.2">
      <c r="A52" s="62" t="s">
        <v>58</v>
      </c>
      <c r="B52" s="12"/>
      <c r="C52" s="78">
        <v>314</v>
      </c>
      <c r="D52" s="78">
        <v>328</v>
      </c>
      <c r="E52" s="78">
        <v>317</v>
      </c>
      <c r="F52" s="78">
        <v>299</v>
      </c>
      <c r="G52" s="78">
        <v>332</v>
      </c>
      <c r="H52" s="78">
        <v>332</v>
      </c>
      <c r="I52" s="78">
        <v>369</v>
      </c>
      <c r="J52" s="58">
        <v>353</v>
      </c>
      <c r="K52" s="58">
        <v>340</v>
      </c>
      <c r="L52" s="58">
        <v>329</v>
      </c>
      <c r="M52" s="58">
        <v>314</v>
      </c>
      <c r="N52" s="58">
        <v>282</v>
      </c>
      <c r="O52" s="61">
        <f t="shared" si="2"/>
        <v>325.75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>SUM(C37:C53)</f>
        <v>3229</v>
      </c>
      <c r="D54" s="64">
        <f t="shared" ref="D54:N54" si="3">SUM(D37:D53)</f>
        <v>3247</v>
      </c>
      <c r="E54" s="64">
        <f t="shared" si="3"/>
        <v>3021</v>
      </c>
      <c r="F54" s="64">
        <f t="shared" si="3"/>
        <v>2846</v>
      </c>
      <c r="G54" s="64">
        <f t="shared" si="3"/>
        <v>2545</v>
      </c>
      <c r="H54" s="64">
        <f t="shared" si="3"/>
        <v>2651</v>
      </c>
      <c r="I54" s="64">
        <f t="shared" si="3"/>
        <v>2710</v>
      </c>
      <c r="J54" s="64">
        <f t="shared" si="3"/>
        <v>2640</v>
      </c>
      <c r="K54" s="64">
        <f t="shared" si="3"/>
        <v>2493</v>
      </c>
      <c r="L54" s="64">
        <f t="shared" si="3"/>
        <v>2382</v>
      </c>
      <c r="M54" s="64">
        <f t="shared" si="3"/>
        <v>2865</v>
      </c>
      <c r="N54" s="64">
        <f t="shared" si="3"/>
        <v>3051</v>
      </c>
      <c r="O54" s="65">
        <f>SUM(C54:N54)/12</f>
        <v>2806.6666666666665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>C54/C25</f>
        <v>0.50280286515104333</v>
      </c>
      <c r="D56" s="72">
        <f t="shared" ref="D56:O56" si="4">D54/D25</f>
        <v>0.50686856072432096</v>
      </c>
      <c r="E56" s="72">
        <f t="shared" si="4"/>
        <v>0.50978737765777926</v>
      </c>
      <c r="F56" s="72">
        <f t="shared" si="4"/>
        <v>0.49929824561403507</v>
      </c>
      <c r="G56" s="72">
        <f t="shared" si="4"/>
        <v>0.49823805794831638</v>
      </c>
      <c r="H56" s="72">
        <f t="shared" si="4"/>
        <v>0.51505731494074214</v>
      </c>
      <c r="I56" s="72">
        <f t="shared" si="4"/>
        <v>0.53304484657749807</v>
      </c>
      <c r="J56" s="72">
        <f t="shared" si="4"/>
        <v>0.53398058252427183</v>
      </c>
      <c r="K56" s="72">
        <f t="shared" si="4"/>
        <v>0.52373949579831935</v>
      </c>
      <c r="L56" s="72">
        <f t="shared" si="4"/>
        <v>0.51017348468622836</v>
      </c>
      <c r="M56" s="72">
        <f t="shared" si="4"/>
        <v>0.5074388947927736</v>
      </c>
      <c r="N56" s="72">
        <f t="shared" si="4"/>
        <v>0.48949141665329698</v>
      </c>
      <c r="O56" s="73">
        <f t="shared" si="4"/>
        <v>0.5099553334847452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rintOptions horizontalCentered="1"/>
  <pageMargins left="0.56999999999999995" right="0" top="0.98425196850393704" bottom="0.98425196850393704" header="0.98425196850393704" footer="0.98425196850393704"/>
  <pageSetup paperSize="9" scale="74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C66" sqref="C66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9" customWidth="1"/>
  </cols>
  <sheetData>
    <row r="1" spans="1:31" x14ac:dyDescent="0.2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31" ht="13.5" thickBot="1" x14ac:dyDescent="0.25">
      <c r="A3" t="s">
        <v>34</v>
      </c>
    </row>
    <row r="4" spans="1:31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31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63</v>
      </c>
    </row>
    <row r="7" spans="1:31" x14ac:dyDescent="0.2">
      <c r="A7" s="57" t="s">
        <v>50</v>
      </c>
      <c r="B7" s="75"/>
      <c r="C7">
        <v>22</v>
      </c>
      <c r="D7" s="59">
        <v>23</v>
      </c>
      <c r="E7" s="76">
        <v>18</v>
      </c>
      <c r="F7" s="76">
        <v>15</v>
      </c>
      <c r="G7" s="76">
        <v>18</v>
      </c>
      <c r="H7" s="76">
        <v>16</v>
      </c>
      <c r="I7" s="76">
        <v>16</v>
      </c>
      <c r="J7" s="59">
        <v>15</v>
      </c>
      <c r="K7" s="84">
        <v>19</v>
      </c>
      <c r="L7" s="58">
        <v>15</v>
      </c>
      <c r="M7" s="58">
        <v>24</v>
      </c>
      <c r="N7" s="58">
        <v>27</v>
      </c>
      <c r="O7" s="61">
        <f>SUM(C7:N7)/12</f>
        <v>19</v>
      </c>
    </row>
    <row r="8" spans="1:31" x14ac:dyDescent="0.2">
      <c r="A8" s="57" t="s">
        <v>51</v>
      </c>
      <c r="B8" s="75"/>
      <c r="C8">
        <v>5</v>
      </c>
      <c r="D8" s="76">
        <v>5</v>
      </c>
      <c r="E8" s="76">
        <v>6</v>
      </c>
      <c r="F8" s="76">
        <v>6</v>
      </c>
      <c r="G8" s="76">
        <v>6</v>
      </c>
      <c r="H8" s="76">
        <v>4</v>
      </c>
      <c r="I8" s="76">
        <v>3</v>
      </c>
      <c r="J8" s="76">
        <v>3</v>
      </c>
      <c r="K8" s="84">
        <v>2</v>
      </c>
      <c r="L8" s="58">
        <v>2</v>
      </c>
      <c r="M8" s="58">
        <v>4</v>
      </c>
      <c r="N8" s="58">
        <v>3</v>
      </c>
      <c r="O8" s="61">
        <f t="shared" ref="O8:O22" si="0">SUM(C8:N8)/12</f>
        <v>4.083333333333333</v>
      </c>
    </row>
    <row r="9" spans="1:31" x14ac:dyDescent="0.2">
      <c r="A9" s="62" t="s">
        <v>18</v>
      </c>
      <c r="B9" s="75"/>
      <c r="C9">
        <v>229</v>
      </c>
      <c r="D9" s="76">
        <v>236</v>
      </c>
      <c r="E9" s="76">
        <v>237</v>
      </c>
      <c r="F9" s="76">
        <v>251</v>
      </c>
      <c r="G9" s="76">
        <v>254</v>
      </c>
      <c r="H9" s="76">
        <v>239</v>
      </c>
      <c r="I9" s="76">
        <v>230</v>
      </c>
      <c r="J9" s="76">
        <v>215</v>
      </c>
      <c r="K9" s="84">
        <v>223</v>
      </c>
      <c r="L9" s="58">
        <v>228</v>
      </c>
      <c r="M9" s="58">
        <v>244</v>
      </c>
      <c r="N9" s="58">
        <v>242</v>
      </c>
      <c r="O9" s="61">
        <f t="shared" si="0"/>
        <v>235.66666666666666</v>
      </c>
    </row>
    <row r="10" spans="1:31" x14ac:dyDescent="0.2">
      <c r="A10" s="62" t="s">
        <v>19</v>
      </c>
      <c r="B10" s="75"/>
      <c r="C10">
        <v>1</v>
      </c>
      <c r="D10" s="76">
        <v>1</v>
      </c>
      <c r="E10" s="76">
        <v>1</v>
      </c>
      <c r="F10" s="76">
        <v>1</v>
      </c>
      <c r="G10" s="76">
        <v>0</v>
      </c>
      <c r="H10" s="76">
        <v>0</v>
      </c>
      <c r="I10" s="76">
        <v>2</v>
      </c>
      <c r="J10" s="76">
        <v>1</v>
      </c>
      <c r="K10" s="84">
        <v>1</v>
      </c>
      <c r="L10" s="58">
        <v>0</v>
      </c>
      <c r="M10" s="58">
        <v>0</v>
      </c>
      <c r="N10" s="58">
        <v>0</v>
      </c>
      <c r="O10" s="61">
        <f t="shared" si="0"/>
        <v>0.66666666666666663</v>
      </c>
    </row>
    <row r="11" spans="1:31" x14ac:dyDescent="0.2">
      <c r="A11" s="41" t="s">
        <v>52</v>
      </c>
      <c r="B11" s="75"/>
      <c r="C11">
        <v>12</v>
      </c>
      <c r="D11" s="76">
        <v>8</v>
      </c>
      <c r="E11" s="76">
        <v>10</v>
      </c>
      <c r="F11" s="76">
        <v>9</v>
      </c>
      <c r="G11" s="76">
        <v>8</v>
      </c>
      <c r="H11" s="76">
        <v>6</v>
      </c>
      <c r="I11" s="76">
        <v>7</v>
      </c>
      <c r="J11" s="76">
        <v>8</v>
      </c>
      <c r="K11" s="84">
        <v>7</v>
      </c>
      <c r="L11" s="58">
        <v>8</v>
      </c>
      <c r="M11" s="58">
        <v>8</v>
      </c>
      <c r="N11" s="58">
        <v>10</v>
      </c>
      <c r="O11" s="61">
        <f t="shared" si="0"/>
        <v>8.4166666666666661</v>
      </c>
    </row>
    <row r="12" spans="1:31" x14ac:dyDescent="0.2">
      <c r="A12" s="41" t="s">
        <v>35</v>
      </c>
      <c r="B12" s="75"/>
      <c r="C12">
        <v>1049</v>
      </c>
      <c r="D12" s="59">
        <v>1109</v>
      </c>
      <c r="E12" s="76">
        <v>1093</v>
      </c>
      <c r="F12" s="76">
        <v>1073</v>
      </c>
      <c r="G12" s="76">
        <v>1034</v>
      </c>
      <c r="H12" s="76">
        <v>938</v>
      </c>
      <c r="I12" s="76">
        <v>917</v>
      </c>
      <c r="J12" s="76">
        <v>863</v>
      </c>
      <c r="K12" s="84">
        <v>903</v>
      </c>
      <c r="L12" s="59">
        <v>921</v>
      </c>
      <c r="M12" s="58">
        <v>892</v>
      </c>
      <c r="N12" s="58">
        <v>906</v>
      </c>
      <c r="O12" s="61">
        <f t="shared" si="0"/>
        <v>974.83333333333337</v>
      </c>
    </row>
    <row r="13" spans="1:31" x14ac:dyDescent="0.2">
      <c r="A13" s="62" t="s">
        <v>30</v>
      </c>
      <c r="B13" s="75"/>
      <c r="C13">
        <v>714</v>
      </c>
      <c r="D13" s="76">
        <v>749</v>
      </c>
      <c r="E13" s="76">
        <v>760</v>
      </c>
      <c r="F13" s="76">
        <v>723</v>
      </c>
      <c r="G13" s="76">
        <v>728</v>
      </c>
      <c r="H13" s="76">
        <v>672</v>
      </c>
      <c r="I13" s="76">
        <v>707</v>
      </c>
      <c r="J13" s="76">
        <v>678</v>
      </c>
      <c r="K13" s="84">
        <v>705</v>
      </c>
      <c r="L13" s="59">
        <v>691</v>
      </c>
      <c r="M13" s="58">
        <v>763</v>
      </c>
      <c r="N13" s="58">
        <v>827</v>
      </c>
      <c r="O13" s="61">
        <f t="shared" si="0"/>
        <v>726.41666666666663</v>
      </c>
    </row>
    <row r="14" spans="1:31" x14ac:dyDescent="0.2">
      <c r="A14" s="62" t="s">
        <v>20</v>
      </c>
      <c r="B14" s="75"/>
      <c r="C14">
        <v>219</v>
      </c>
      <c r="D14" s="76">
        <v>223</v>
      </c>
      <c r="E14" s="76">
        <v>189</v>
      </c>
      <c r="F14" s="76">
        <v>137</v>
      </c>
      <c r="G14" s="76">
        <v>115</v>
      </c>
      <c r="H14" s="76">
        <v>88</v>
      </c>
      <c r="I14" s="76">
        <v>92</v>
      </c>
      <c r="J14" s="76">
        <v>93</v>
      </c>
      <c r="K14" s="84">
        <v>85</v>
      </c>
      <c r="L14" s="59">
        <v>95</v>
      </c>
      <c r="M14" s="58">
        <v>213</v>
      </c>
      <c r="N14" s="58">
        <v>246</v>
      </c>
      <c r="O14" s="61">
        <f t="shared" si="0"/>
        <v>149.58333333333334</v>
      </c>
    </row>
    <row r="15" spans="1:31" ht="15" x14ac:dyDescent="0.25">
      <c r="A15" s="41" t="s">
        <v>29</v>
      </c>
      <c r="B15" s="75"/>
      <c r="C15">
        <v>1498</v>
      </c>
      <c r="D15" s="76">
        <v>1458</v>
      </c>
      <c r="E15" s="76">
        <v>1242</v>
      </c>
      <c r="F15" s="76">
        <v>959</v>
      </c>
      <c r="G15" s="76">
        <v>763</v>
      </c>
      <c r="H15" s="76">
        <v>653</v>
      </c>
      <c r="I15" s="76">
        <v>597</v>
      </c>
      <c r="J15" s="76">
        <v>585</v>
      </c>
      <c r="K15" s="84">
        <v>607</v>
      </c>
      <c r="L15" s="59">
        <v>676</v>
      </c>
      <c r="M15" s="58">
        <v>1397</v>
      </c>
      <c r="N15" s="58">
        <v>1637</v>
      </c>
      <c r="O15" s="61">
        <f t="shared" si="0"/>
        <v>1006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1" x14ac:dyDescent="0.2">
      <c r="A16" s="41" t="s">
        <v>53</v>
      </c>
      <c r="B16" s="75"/>
      <c r="C16">
        <v>27</v>
      </c>
      <c r="D16" s="76">
        <v>27</v>
      </c>
      <c r="E16" s="76">
        <v>25</v>
      </c>
      <c r="F16" s="76">
        <v>24</v>
      </c>
      <c r="G16" s="76">
        <v>26</v>
      </c>
      <c r="H16" s="76">
        <v>29</v>
      </c>
      <c r="I16" s="76">
        <v>30</v>
      </c>
      <c r="J16" s="76">
        <v>28</v>
      </c>
      <c r="K16" s="84">
        <v>25</v>
      </c>
      <c r="L16" s="59">
        <v>23</v>
      </c>
      <c r="M16" s="58">
        <v>31</v>
      </c>
      <c r="N16" s="58">
        <v>30</v>
      </c>
      <c r="O16" s="61">
        <f t="shared" si="0"/>
        <v>27.083333333333332</v>
      </c>
    </row>
    <row r="17" spans="1:15" x14ac:dyDescent="0.2">
      <c r="A17" s="57" t="s">
        <v>21</v>
      </c>
      <c r="B17" s="75"/>
      <c r="C17">
        <v>41</v>
      </c>
      <c r="D17" s="76">
        <v>38</v>
      </c>
      <c r="E17" s="76">
        <v>39</v>
      </c>
      <c r="F17" s="76">
        <v>35</v>
      </c>
      <c r="G17" s="76">
        <v>36</v>
      </c>
      <c r="H17" s="76">
        <v>37</v>
      </c>
      <c r="I17" s="76">
        <v>40</v>
      </c>
      <c r="J17" s="76">
        <v>45</v>
      </c>
      <c r="K17" s="84">
        <v>42</v>
      </c>
      <c r="L17" s="59">
        <v>43</v>
      </c>
      <c r="M17" s="58">
        <v>46</v>
      </c>
      <c r="N17" s="58">
        <v>45</v>
      </c>
      <c r="O17" s="61">
        <f t="shared" si="0"/>
        <v>40.583333333333336</v>
      </c>
    </row>
    <row r="18" spans="1:15" x14ac:dyDescent="0.2">
      <c r="A18" s="57" t="s">
        <v>54</v>
      </c>
      <c r="B18" s="75"/>
      <c r="C18">
        <v>47</v>
      </c>
      <c r="D18" s="76">
        <v>43</v>
      </c>
      <c r="E18" s="76">
        <v>39</v>
      </c>
      <c r="F18" s="76">
        <v>36</v>
      </c>
      <c r="G18" s="76">
        <v>30</v>
      </c>
      <c r="H18" s="76">
        <v>28</v>
      </c>
      <c r="I18" s="76">
        <v>28</v>
      </c>
      <c r="J18" s="76">
        <v>25</v>
      </c>
      <c r="K18" s="84">
        <v>24</v>
      </c>
      <c r="L18" s="58">
        <v>29</v>
      </c>
      <c r="M18" s="58">
        <v>29</v>
      </c>
      <c r="N18" s="58">
        <v>31</v>
      </c>
      <c r="O18" s="61">
        <f t="shared" si="0"/>
        <v>32.416666666666664</v>
      </c>
    </row>
    <row r="19" spans="1:15" x14ac:dyDescent="0.2">
      <c r="A19" s="57" t="s">
        <v>55</v>
      </c>
      <c r="B19" s="75"/>
      <c r="C19">
        <v>594</v>
      </c>
      <c r="D19" s="76">
        <v>590</v>
      </c>
      <c r="E19" s="76">
        <v>550</v>
      </c>
      <c r="F19" s="76">
        <v>551</v>
      </c>
      <c r="G19" s="76">
        <v>384</v>
      </c>
      <c r="H19" s="76">
        <v>454</v>
      </c>
      <c r="I19" s="76">
        <v>526</v>
      </c>
      <c r="J19" s="76">
        <v>541</v>
      </c>
      <c r="K19" s="84">
        <v>413</v>
      </c>
      <c r="L19" s="58">
        <v>339</v>
      </c>
      <c r="M19" s="58">
        <v>378</v>
      </c>
      <c r="N19" s="58">
        <v>642</v>
      </c>
      <c r="O19" s="61">
        <f t="shared" si="0"/>
        <v>496.83333333333331</v>
      </c>
    </row>
    <row r="20" spans="1:15" x14ac:dyDescent="0.2">
      <c r="A20" s="57" t="s">
        <v>56</v>
      </c>
      <c r="B20" s="75"/>
      <c r="C20">
        <v>168</v>
      </c>
      <c r="D20" s="76">
        <v>153</v>
      </c>
      <c r="E20" s="76">
        <v>153</v>
      </c>
      <c r="F20" s="76">
        <v>138</v>
      </c>
      <c r="G20" s="76">
        <v>143</v>
      </c>
      <c r="H20" s="76">
        <v>181</v>
      </c>
      <c r="I20" s="76">
        <v>271</v>
      </c>
      <c r="J20" s="76">
        <v>238</v>
      </c>
      <c r="K20" s="84">
        <v>177</v>
      </c>
      <c r="L20" s="58">
        <v>159</v>
      </c>
      <c r="M20" s="58">
        <v>160</v>
      </c>
      <c r="N20" s="58">
        <v>166</v>
      </c>
      <c r="O20" s="61">
        <f t="shared" si="0"/>
        <v>175.58333333333334</v>
      </c>
    </row>
    <row r="21" spans="1:15" x14ac:dyDescent="0.2">
      <c r="A21" s="57" t="s">
        <v>57</v>
      </c>
      <c r="B21" s="75"/>
      <c r="C21">
        <v>397</v>
      </c>
      <c r="D21" s="76">
        <v>417</v>
      </c>
      <c r="E21" s="76">
        <v>416</v>
      </c>
      <c r="F21" s="76">
        <v>370</v>
      </c>
      <c r="G21" s="76">
        <v>337</v>
      </c>
      <c r="H21" s="76">
        <v>343</v>
      </c>
      <c r="I21" s="76">
        <v>375</v>
      </c>
      <c r="J21" s="76">
        <v>363</v>
      </c>
      <c r="K21" s="84">
        <v>349</v>
      </c>
      <c r="L21" s="58">
        <v>355</v>
      </c>
      <c r="M21" s="58">
        <v>449</v>
      </c>
      <c r="N21" s="58">
        <v>482</v>
      </c>
      <c r="O21" s="61">
        <f t="shared" si="0"/>
        <v>387.75</v>
      </c>
    </row>
    <row r="22" spans="1:15" x14ac:dyDescent="0.2">
      <c r="A22" s="62" t="s">
        <v>58</v>
      </c>
      <c r="B22" s="75"/>
      <c r="C22">
        <v>512</v>
      </c>
      <c r="D22" s="76">
        <v>530</v>
      </c>
      <c r="E22" s="76">
        <v>550</v>
      </c>
      <c r="F22" s="76">
        <v>521</v>
      </c>
      <c r="G22" s="76">
        <v>515</v>
      </c>
      <c r="H22" s="76">
        <v>495</v>
      </c>
      <c r="I22" s="76">
        <v>524</v>
      </c>
      <c r="J22" s="76">
        <v>495</v>
      </c>
      <c r="K22" s="84">
        <v>502</v>
      </c>
      <c r="L22" s="58">
        <v>527</v>
      </c>
      <c r="M22" s="58">
        <v>562</v>
      </c>
      <c r="N22" s="58">
        <v>515</v>
      </c>
      <c r="O22" s="61">
        <f t="shared" si="0"/>
        <v>520.66666666666663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5535</v>
      </c>
      <c r="D25" s="60">
        <f t="shared" ref="D25:N25" si="1">SUM(D7:D22)</f>
        <v>5610</v>
      </c>
      <c r="E25" s="60">
        <f t="shared" si="1"/>
        <v>5328</v>
      </c>
      <c r="F25" s="60">
        <f t="shared" si="1"/>
        <v>4849</v>
      </c>
      <c r="G25" s="60">
        <f t="shared" si="1"/>
        <v>4397</v>
      </c>
      <c r="H25" s="60">
        <f t="shared" si="1"/>
        <v>4183</v>
      </c>
      <c r="I25" s="60">
        <f t="shared" si="1"/>
        <v>4365</v>
      </c>
      <c r="J25" s="60">
        <f t="shared" si="1"/>
        <v>4196</v>
      </c>
      <c r="K25" s="60">
        <f t="shared" si="1"/>
        <v>4084</v>
      </c>
      <c r="L25" s="60">
        <f t="shared" si="1"/>
        <v>4111</v>
      </c>
      <c r="M25" s="60">
        <f t="shared" si="1"/>
        <v>5200</v>
      </c>
      <c r="N25" s="60">
        <f t="shared" si="1"/>
        <v>5809</v>
      </c>
      <c r="O25" s="61">
        <f>SUM(C25:N25)/12</f>
        <v>4805.583333333333</v>
      </c>
    </row>
    <row r="26" spans="1:15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30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30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30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66</v>
      </c>
    </row>
    <row r="37" spans="1:30" x14ac:dyDescent="0.2">
      <c r="A37" s="57" t="s">
        <v>50</v>
      </c>
      <c r="B37" s="12"/>
      <c r="C37" s="78">
        <v>14</v>
      </c>
      <c r="D37" s="78">
        <v>14</v>
      </c>
      <c r="E37" s="78">
        <v>12</v>
      </c>
      <c r="F37" s="78">
        <v>10</v>
      </c>
      <c r="G37" s="78">
        <v>12</v>
      </c>
      <c r="H37" s="78">
        <v>12</v>
      </c>
      <c r="I37" s="78">
        <v>11</v>
      </c>
      <c r="J37" s="58">
        <v>9</v>
      </c>
      <c r="K37" s="82">
        <v>10</v>
      </c>
      <c r="L37" s="58">
        <v>9</v>
      </c>
      <c r="M37" s="58">
        <v>15</v>
      </c>
      <c r="N37" s="58">
        <v>16</v>
      </c>
      <c r="O37" s="61">
        <f>SUM(C37:N37)/12</f>
        <v>12</v>
      </c>
    </row>
    <row r="38" spans="1:30" x14ac:dyDescent="0.2">
      <c r="A38" s="57" t="s">
        <v>51</v>
      </c>
      <c r="B38" s="12"/>
      <c r="C38" s="78">
        <v>1</v>
      </c>
      <c r="D38" s="78">
        <v>1</v>
      </c>
      <c r="E38" s="78">
        <v>1</v>
      </c>
      <c r="F38" s="78">
        <v>1</v>
      </c>
      <c r="G38" s="78">
        <v>1</v>
      </c>
      <c r="H38" s="78">
        <v>0</v>
      </c>
      <c r="I38" s="78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61">
        <f t="shared" ref="O38:O52" si="2">SUM(C38:N38)/12</f>
        <v>0.91666666666666663</v>
      </c>
    </row>
    <row r="39" spans="1:30" x14ac:dyDescent="0.2">
      <c r="A39" s="62" t="s">
        <v>18</v>
      </c>
      <c r="B39" s="12"/>
      <c r="C39" s="78">
        <v>88</v>
      </c>
      <c r="D39" s="78">
        <v>96</v>
      </c>
      <c r="E39" s="78">
        <v>87</v>
      </c>
      <c r="F39" s="78">
        <v>93</v>
      </c>
      <c r="G39" s="78">
        <v>96</v>
      </c>
      <c r="H39" s="78">
        <v>94</v>
      </c>
      <c r="I39" s="78">
        <v>90</v>
      </c>
      <c r="J39" s="58">
        <v>87</v>
      </c>
      <c r="K39" s="58">
        <v>91</v>
      </c>
      <c r="L39" s="58">
        <v>99</v>
      </c>
      <c r="M39" s="58">
        <v>105</v>
      </c>
      <c r="N39" s="58">
        <v>103</v>
      </c>
      <c r="O39" s="61">
        <f t="shared" si="2"/>
        <v>94.083333333333329</v>
      </c>
    </row>
    <row r="40" spans="1:30" x14ac:dyDescent="0.2">
      <c r="A40" s="62" t="s">
        <v>19</v>
      </c>
      <c r="B40" s="12"/>
      <c r="C40" s="78">
        <v>1</v>
      </c>
      <c r="D40" s="78">
        <v>1</v>
      </c>
      <c r="E40" s="78">
        <v>1</v>
      </c>
      <c r="F40" s="78">
        <v>1</v>
      </c>
      <c r="G40" s="78">
        <v>0</v>
      </c>
      <c r="H40" s="78">
        <v>0</v>
      </c>
      <c r="I40" s="78">
        <v>2</v>
      </c>
      <c r="J40" s="58">
        <v>1</v>
      </c>
      <c r="K40" s="58">
        <v>1</v>
      </c>
      <c r="L40" s="58">
        <v>0</v>
      </c>
      <c r="M40" s="83">
        <v>0</v>
      </c>
      <c r="N40" s="58">
        <v>0</v>
      </c>
      <c r="O40" s="61">
        <f t="shared" si="2"/>
        <v>0.66666666666666663</v>
      </c>
    </row>
    <row r="41" spans="1:30" x14ac:dyDescent="0.2">
      <c r="A41" s="41" t="s">
        <v>52</v>
      </c>
      <c r="B41" s="12"/>
      <c r="C41" s="78">
        <v>4</v>
      </c>
      <c r="D41" s="78">
        <v>2</v>
      </c>
      <c r="E41" s="78">
        <v>4</v>
      </c>
      <c r="F41" s="78">
        <v>2</v>
      </c>
      <c r="G41" s="78">
        <v>2</v>
      </c>
      <c r="H41" s="78">
        <v>2</v>
      </c>
      <c r="I41" s="78">
        <v>3</v>
      </c>
      <c r="J41" s="58">
        <v>3</v>
      </c>
      <c r="K41" s="58">
        <v>2</v>
      </c>
      <c r="L41" s="58">
        <v>3</v>
      </c>
      <c r="M41" s="58">
        <v>4</v>
      </c>
      <c r="N41" s="58">
        <v>5</v>
      </c>
      <c r="O41" s="61">
        <f t="shared" si="2"/>
        <v>3</v>
      </c>
    </row>
    <row r="42" spans="1:30" x14ac:dyDescent="0.2">
      <c r="A42" s="41" t="s">
        <v>35</v>
      </c>
      <c r="B42" s="12"/>
      <c r="C42" s="78">
        <v>139</v>
      </c>
      <c r="D42" s="78">
        <v>149</v>
      </c>
      <c r="E42" s="78">
        <v>145</v>
      </c>
      <c r="F42" s="78">
        <v>146</v>
      </c>
      <c r="G42" s="78">
        <v>144</v>
      </c>
      <c r="H42" s="78">
        <v>130</v>
      </c>
      <c r="I42" s="78">
        <v>124</v>
      </c>
      <c r="J42" s="58">
        <v>114</v>
      </c>
      <c r="K42" s="58">
        <v>116</v>
      </c>
      <c r="L42" s="58">
        <v>123</v>
      </c>
      <c r="M42" s="58">
        <v>122</v>
      </c>
      <c r="N42" s="58">
        <v>117</v>
      </c>
      <c r="O42" s="61">
        <f t="shared" si="2"/>
        <v>130.75</v>
      </c>
    </row>
    <row r="43" spans="1:30" ht="15" x14ac:dyDescent="0.25">
      <c r="A43" s="62" t="s">
        <v>30</v>
      </c>
      <c r="B43" s="12"/>
      <c r="C43" s="78">
        <v>484</v>
      </c>
      <c r="D43" s="78">
        <v>504</v>
      </c>
      <c r="E43" s="78">
        <v>514</v>
      </c>
      <c r="F43" s="78">
        <v>490</v>
      </c>
      <c r="G43" s="78">
        <v>482</v>
      </c>
      <c r="H43" s="78">
        <v>449</v>
      </c>
      <c r="I43" s="78">
        <v>477</v>
      </c>
      <c r="J43" s="58">
        <v>451</v>
      </c>
      <c r="K43" s="58">
        <v>475</v>
      </c>
      <c r="L43" s="58">
        <v>464</v>
      </c>
      <c r="M43" s="58">
        <v>520</v>
      </c>
      <c r="N43" s="58">
        <v>569</v>
      </c>
      <c r="O43" s="61">
        <f t="shared" si="2"/>
        <v>489.91666666666669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x14ac:dyDescent="0.2">
      <c r="A44" s="62" t="s">
        <v>20</v>
      </c>
      <c r="B44" s="12"/>
      <c r="C44" s="78">
        <v>46</v>
      </c>
      <c r="D44" s="78">
        <v>51</v>
      </c>
      <c r="E44" s="78">
        <v>40</v>
      </c>
      <c r="F44" s="78">
        <v>29</v>
      </c>
      <c r="G44" s="78">
        <v>24</v>
      </c>
      <c r="H44" s="78">
        <v>24</v>
      </c>
      <c r="I44" s="78">
        <v>23</v>
      </c>
      <c r="J44" s="58">
        <v>24</v>
      </c>
      <c r="K44" s="58">
        <v>24</v>
      </c>
      <c r="L44" s="58">
        <v>27</v>
      </c>
      <c r="M44" s="58">
        <v>57</v>
      </c>
      <c r="N44" s="58">
        <v>52</v>
      </c>
      <c r="O44" s="61">
        <f t="shared" si="2"/>
        <v>35.083333333333336</v>
      </c>
    </row>
    <row r="45" spans="1:30" x14ac:dyDescent="0.2">
      <c r="A45" s="41" t="s">
        <v>29</v>
      </c>
      <c r="B45" s="12"/>
      <c r="C45" s="78">
        <v>958</v>
      </c>
      <c r="D45" s="78">
        <v>933</v>
      </c>
      <c r="E45" s="78">
        <v>797</v>
      </c>
      <c r="F45" s="78">
        <v>602</v>
      </c>
      <c r="G45" s="78">
        <v>470</v>
      </c>
      <c r="H45" s="78">
        <v>398</v>
      </c>
      <c r="I45" s="78">
        <v>347</v>
      </c>
      <c r="J45" s="58">
        <v>345</v>
      </c>
      <c r="K45" s="58">
        <v>348</v>
      </c>
      <c r="L45" s="58">
        <v>388</v>
      </c>
      <c r="M45" s="58">
        <v>876</v>
      </c>
      <c r="N45" s="58">
        <v>1018</v>
      </c>
      <c r="O45" s="61">
        <f t="shared" si="2"/>
        <v>623.33333333333337</v>
      </c>
    </row>
    <row r="46" spans="1:30" x14ac:dyDescent="0.2">
      <c r="A46" s="41" t="s">
        <v>53</v>
      </c>
      <c r="B46" s="12"/>
      <c r="C46" s="78">
        <v>12</v>
      </c>
      <c r="D46" s="78">
        <v>10</v>
      </c>
      <c r="E46" s="78">
        <v>13</v>
      </c>
      <c r="F46" s="78">
        <v>12</v>
      </c>
      <c r="G46" s="78">
        <v>14</v>
      </c>
      <c r="H46" s="78">
        <v>15</v>
      </c>
      <c r="I46" s="78">
        <v>17</v>
      </c>
      <c r="J46" s="58">
        <v>15</v>
      </c>
      <c r="K46" s="58">
        <v>14</v>
      </c>
      <c r="L46" s="58">
        <v>13</v>
      </c>
      <c r="M46" s="58">
        <v>17</v>
      </c>
      <c r="N46" s="58">
        <v>18</v>
      </c>
      <c r="O46" s="61">
        <f t="shared" si="2"/>
        <v>14.166666666666666</v>
      </c>
    </row>
    <row r="47" spans="1:30" x14ac:dyDescent="0.2">
      <c r="A47" s="57" t="s">
        <v>21</v>
      </c>
      <c r="B47" s="12"/>
      <c r="C47" s="78">
        <v>26</v>
      </c>
      <c r="D47" s="78">
        <v>24</v>
      </c>
      <c r="E47" s="78">
        <v>25</v>
      </c>
      <c r="F47" s="78">
        <v>22</v>
      </c>
      <c r="G47" s="78">
        <v>24</v>
      </c>
      <c r="H47" s="78">
        <v>25</v>
      </c>
      <c r="I47" s="78">
        <v>25</v>
      </c>
      <c r="J47" s="58">
        <v>25</v>
      </c>
      <c r="K47" s="58">
        <v>21</v>
      </c>
      <c r="L47" s="58">
        <v>20</v>
      </c>
      <c r="M47" s="58">
        <v>20</v>
      </c>
      <c r="N47" s="58">
        <v>21</v>
      </c>
      <c r="O47" s="61">
        <f t="shared" si="2"/>
        <v>23.166666666666668</v>
      </c>
    </row>
    <row r="48" spans="1:30" x14ac:dyDescent="0.2">
      <c r="A48" s="57" t="s">
        <v>54</v>
      </c>
      <c r="B48" s="12"/>
      <c r="C48" s="78">
        <v>30</v>
      </c>
      <c r="D48" s="78">
        <v>25</v>
      </c>
      <c r="E48" s="78">
        <v>24</v>
      </c>
      <c r="F48" s="78">
        <v>23</v>
      </c>
      <c r="G48" s="78">
        <v>19</v>
      </c>
      <c r="H48" s="78">
        <v>18</v>
      </c>
      <c r="I48" s="78">
        <v>18</v>
      </c>
      <c r="J48" s="58">
        <v>16</v>
      </c>
      <c r="K48" s="58">
        <v>15</v>
      </c>
      <c r="L48" s="58">
        <v>17</v>
      </c>
      <c r="M48" s="58">
        <v>20</v>
      </c>
      <c r="N48" s="58">
        <v>20</v>
      </c>
      <c r="O48" s="61">
        <f t="shared" si="2"/>
        <v>20.416666666666668</v>
      </c>
    </row>
    <row r="49" spans="1:15" x14ac:dyDescent="0.2">
      <c r="A49" s="57" t="s">
        <v>55</v>
      </c>
      <c r="B49" s="12"/>
      <c r="C49" s="78">
        <v>187</v>
      </c>
      <c r="D49" s="78">
        <v>171</v>
      </c>
      <c r="E49" s="78">
        <v>175</v>
      </c>
      <c r="F49" s="78">
        <v>208</v>
      </c>
      <c r="G49" s="78">
        <v>191</v>
      </c>
      <c r="H49" s="78">
        <v>294</v>
      </c>
      <c r="I49" s="78">
        <v>362</v>
      </c>
      <c r="J49" s="58">
        <v>366</v>
      </c>
      <c r="K49" s="58">
        <v>276</v>
      </c>
      <c r="L49" s="58">
        <v>216</v>
      </c>
      <c r="M49" s="58">
        <v>202</v>
      </c>
      <c r="N49" s="58">
        <v>254</v>
      </c>
      <c r="O49" s="61">
        <f t="shared" si="2"/>
        <v>241.83333333333334</v>
      </c>
    </row>
    <row r="50" spans="1:15" x14ac:dyDescent="0.2">
      <c r="A50" s="57" t="s">
        <v>56</v>
      </c>
      <c r="B50" s="12"/>
      <c r="C50" s="78">
        <v>115</v>
      </c>
      <c r="D50" s="78">
        <v>101</v>
      </c>
      <c r="E50" s="78">
        <v>100</v>
      </c>
      <c r="F50" s="78">
        <v>91</v>
      </c>
      <c r="G50" s="78">
        <v>96</v>
      </c>
      <c r="H50" s="78">
        <v>120</v>
      </c>
      <c r="I50" s="78">
        <v>196</v>
      </c>
      <c r="J50" s="58">
        <v>171</v>
      </c>
      <c r="K50" s="58">
        <v>120</v>
      </c>
      <c r="L50" s="58">
        <v>107</v>
      </c>
      <c r="M50" s="58">
        <v>108</v>
      </c>
      <c r="N50" s="58">
        <v>116</v>
      </c>
      <c r="O50" s="61">
        <f t="shared" si="2"/>
        <v>120.08333333333333</v>
      </c>
    </row>
    <row r="51" spans="1:15" x14ac:dyDescent="0.2">
      <c r="A51" s="57" t="s">
        <v>57</v>
      </c>
      <c r="B51" s="12"/>
      <c r="C51" s="78">
        <v>268</v>
      </c>
      <c r="D51" s="78">
        <v>282</v>
      </c>
      <c r="E51" s="78">
        <v>281</v>
      </c>
      <c r="F51" s="78">
        <v>251</v>
      </c>
      <c r="G51" s="78">
        <v>232</v>
      </c>
      <c r="H51" s="78">
        <v>238</v>
      </c>
      <c r="I51" s="78">
        <v>265</v>
      </c>
      <c r="J51" s="58">
        <v>257</v>
      </c>
      <c r="K51" s="58">
        <v>241</v>
      </c>
      <c r="L51" s="58">
        <v>245</v>
      </c>
      <c r="M51" s="58">
        <v>287</v>
      </c>
      <c r="N51" s="58">
        <v>312</v>
      </c>
      <c r="O51" s="61">
        <f t="shared" si="2"/>
        <v>263.25</v>
      </c>
    </row>
    <row r="52" spans="1:15" x14ac:dyDescent="0.2">
      <c r="A52" s="62" t="s">
        <v>58</v>
      </c>
      <c r="B52" s="12"/>
      <c r="C52" s="78">
        <v>265</v>
      </c>
      <c r="D52" s="78">
        <v>269</v>
      </c>
      <c r="E52" s="78">
        <v>274</v>
      </c>
      <c r="F52" s="78">
        <v>261</v>
      </c>
      <c r="G52" s="78">
        <v>265</v>
      </c>
      <c r="H52" s="78">
        <v>260</v>
      </c>
      <c r="I52" s="78">
        <v>276</v>
      </c>
      <c r="J52" s="58">
        <v>250</v>
      </c>
      <c r="K52" s="58">
        <v>258</v>
      </c>
      <c r="L52" s="58">
        <v>272</v>
      </c>
      <c r="M52" s="58">
        <v>290</v>
      </c>
      <c r="N52" s="58">
        <v>268</v>
      </c>
      <c r="O52" s="61">
        <f t="shared" si="2"/>
        <v>267.33333333333331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>SUM(C37:C53)</f>
        <v>2638</v>
      </c>
      <c r="D54" s="64">
        <f t="shared" ref="D54:N54" si="3">SUM(D37:D53)</f>
        <v>2633</v>
      </c>
      <c r="E54" s="64">
        <f t="shared" si="3"/>
        <v>2493</v>
      </c>
      <c r="F54" s="64">
        <f t="shared" si="3"/>
        <v>2242</v>
      </c>
      <c r="G54" s="64">
        <f t="shared" si="3"/>
        <v>2072</v>
      </c>
      <c r="H54" s="64">
        <f t="shared" si="3"/>
        <v>2079</v>
      </c>
      <c r="I54" s="64">
        <f t="shared" si="3"/>
        <v>2237</v>
      </c>
      <c r="J54" s="64">
        <f t="shared" si="3"/>
        <v>2135</v>
      </c>
      <c r="K54" s="64">
        <f t="shared" si="3"/>
        <v>2013</v>
      </c>
      <c r="L54" s="64">
        <f t="shared" si="3"/>
        <v>2004</v>
      </c>
      <c r="M54" s="64">
        <f t="shared" si="3"/>
        <v>2644</v>
      </c>
      <c r="N54" s="64">
        <f t="shared" si="3"/>
        <v>2890</v>
      </c>
      <c r="O54" s="65">
        <f>SUM(C54:N54)/12</f>
        <v>2340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>C54/C25</f>
        <v>0.4766034327009937</v>
      </c>
      <c r="D56" s="72">
        <f t="shared" ref="D56:O56" si="4">D54/D25</f>
        <v>0.46934046345811054</v>
      </c>
      <c r="E56" s="72">
        <f t="shared" si="4"/>
        <v>0.46790540540540543</v>
      </c>
      <c r="F56" s="72">
        <f t="shared" si="4"/>
        <v>0.46236337389152404</v>
      </c>
      <c r="G56" s="72">
        <f t="shared" si="4"/>
        <v>0.47123038435296793</v>
      </c>
      <c r="H56" s="72">
        <f t="shared" si="4"/>
        <v>0.49701171408080325</v>
      </c>
      <c r="I56" s="72">
        <f t="shared" si="4"/>
        <v>0.51248568155784646</v>
      </c>
      <c r="J56" s="72">
        <f t="shared" si="4"/>
        <v>0.5088179218303146</v>
      </c>
      <c r="K56" s="72">
        <f t="shared" si="4"/>
        <v>0.49289911851126345</v>
      </c>
      <c r="L56" s="72">
        <f t="shared" si="4"/>
        <v>0.48747263439552418</v>
      </c>
      <c r="M56" s="72">
        <f t="shared" si="4"/>
        <v>0.50846153846153841</v>
      </c>
      <c r="N56" s="72">
        <f t="shared" si="4"/>
        <v>0.49750387330005164</v>
      </c>
      <c r="O56" s="73">
        <f t="shared" si="4"/>
        <v>0.48693360153987553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'2013'!Print_Area</vt:lpstr>
      <vt:lpstr>'2014'!Print_Area</vt:lpstr>
      <vt:lpstr>'2015'!Print_Area</vt:lpstr>
      <vt:lpstr>'2016'!Print_Area</vt:lpstr>
      <vt:lpstr>'2018'!Print_Area</vt:lpstr>
      <vt:lpstr>'2019'!Print_Area</vt:lpstr>
      <vt:lpstr>'2020'!Print_Area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2021-03-30T09:31:10Z</cp:lastPrinted>
  <dcterms:created xsi:type="dcterms:W3CDTF">1999-12-30T00:37:38Z</dcterms:created>
  <dcterms:modified xsi:type="dcterms:W3CDTF">2021-03-30T09:32:44Z</dcterms:modified>
</cp:coreProperties>
</file>