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-45" yWindow="135" windowWidth="9690" windowHeight="5850"/>
  </bookViews>
  <sheets>
    <sheet name="2020" sheetId="18" r:id="rId1"/>
    <sheet name="2019" sheetId="17" r:id="rId2"/>
    <sheet name="2018" sheetId="15" r:id="rId3"/>
    <sheet name="2017" sheetId="16" r:id="rId4"/>
    <sheet name="2016" sheetId="14" r:id="rId5"/>
    <sheet name="2015" sheetId="12" r:id="rId6"/>
    <sheet name="2014" sheetId="13" r:id="rId7"/>
    <sheet name="2013" sheetId="11" r:id="rId8"/>
    <sheet name="2012" sheetId="10" r:id="rId9"/>
    <sheet name="2011" sheetId="9" r:id="rId10"/>
    <sheet name="2010" sheetId="8" r:id="rId11"/>
    <sheet name="2009" sheetId="7" r:id="rId12"/>
    <sheet name="2008" sheetId="6" r:id="rId13"/>
    <sheet name="2007" sheetId="4" r:id="rId14"/>
    <sheet name="2006" sheetId="1" r:id="rId15"/>
  </sheets>
  <definedNames>
    <definedName name="_xlnm.Print_Area" localSheetId="7">'2013'!$A$1:$P$59</definedName>
    <definedName name="_xlnm.Print_Area" localSheetId="6">'2014'!$A$1:$P$59</definedName>
    <definedName name="_xlnm.Print_Area" localSheetId="5">'2015'!$A$1:$P$60</definedName>
    <definedName name="_xlnm.Print_Area" localSheetId="4">'2016'!$A$1:$P$60</definedName>
    <definedName name="_xlnm.Print_Area" localSheetId="2">'2018'!$A$1:$P$59</definedName>
    <definedName name="_xlnm.Print_Area" localSheetId="1">'2019'!$A$1:$P$58</definedName>
    <definedName name="_xlnm.Print_Area" localSheetId="0">'2020'!$A$1:$P$58</definedName>
  </definedNames>
  <calcPr calcId="145621"/>
</workbook>
</file>

<file path=xl/calcChain.xml><?xml version="1.0" encoding="utf-8"?>
<calcChain xmlns="http://schemas.openxmlformats.org/spreadsheetml/2006/main">
  <c r="D54" i="18" l="1"/>
  <c r="E54" i="18"/>
  <c r="F54" i="18"/>
  <c r="G54" i="18"/>
  <c r="H54" i="18"/>
  <c r="O54" i="18" s="1"/>
  <c r="I54" i="18"/>
  <c r="J54" i="18"/>
  <c r="K54" i="18"/>
  <c r="L54" i="18"/>
  <c r="M54" i="18"/>
  <c r="N54" i="18"/>
  <c r="C54" i="18" l="1"/>
  <c r="O52" i="18"/>
  <c r="O51" i="18"/>
  <c r="O50" i="18"/>
  <c r="O49" i="18"/>
  <c r="O48" i="18"/>
  <c r="O47" i="18"/>
  <c r="O46" i="18"/>
  <c r="O45" i="18"/>
  <c r="O44" i="18"/>
  <c r="O43" i="18"/>
  <c r="O42" i="18"/>
  <c r="O41" i="18"/>
  <c r="O40" i="18"/>
  <c r="O39" i="18"/>
  <c r="O38" i="18"/>
  <c r="O37" i="18"/>
  <c r="N25" i="18"/>
  <c r="M25" i="18"/>
  <c r="M56" i="18" s="1"/>
  <c r="L25" i="18"/>
  <c r="K25" i="18"/>
  <c r="K56" i="18" s="1"/>
  <c r="J25" i="18"/>
  <c r="I25" i="18"/>
  <c r="I56" i="18" s="1"/>
  <c r="H25" i="18"/>
  <c r="G25" i="18"/>
  <c r="G56" i="18" s="1"/>
  <c r="F25" i="18"/>
  <c r="E25" i="18"/>
  <c r="E56" i="18" s="1"/>
  <c r="D25" i="18"/>
  <c r="C25" i="18"/>
  <c r="O22" i="18"/>
  <c r="O21" i="18"/>
  <c r="O20" i="18"/>
  <c r="O19" i="18"/>
  <c r="O18" i="18"/>
  <c r="O17" i="18"/>
  <c r="O16" i="18"/>
  <c r="O15" i="18"/>
  <c r="O14" i="18"/>
  <c r="O13" i="18"/>
  <c r="O12" i="18"/>
  <c r="O11" i="18"/>
  <c r="O10" i="18"/>
  <c r="O9" i="18"/>
  <c r="O8" i="18"/>
  <c r="O7" i="18"/>
  <c r="N56" i="18" l="1"/>
  <c r="L56" i="18"/>
  <c r="J56" i="18"/>
  <c r="H56" i="18"/>
  <c r="F56" i="18"/>
  <c r="O25" i="18"/>
  <c r="D56" i="18"/>
  <c r="C56" i="18"/>
  <c r="N54" i="17"/>
  <c r="M54" i="17"/>
  <c r="L54" i="17"/>
  <c r="K54" i="17"/>
  <c r="J54" i="17"/>
  <c r="I54" i="17"/>
  <c r="H54" i="17"/>
  <c r="G54" i="17"/>
  <c r="F54" i="17"/>
  <c r="E54" i="17"/>
  <c r="D54" i="17"/>
  <c r="C54" i="17"/>
  <c r="O52" i="17"/>
  <c r="O51" i="17"/>
  <c r="O50" i="17"/>
  <c r="O49" i="17"/>
  <c r="O48" i="17"/>
  <c r="O47" i="17"/>
  <c r="O46" i="17"/>
  <c r="O45" i="17"/>
  <c r="O44" i="17"/>
  <c r="O43" i="17"/>
  <c r="O42" i="17"/>
  <c r="O41" i="17"/>
  <c r="O40" i="17"/>
  <c r="O39" i="17"/>
  <c r="O38" i="17"/>
  <c r="O37" i="17"/>
  <c r="N25" i="17"/>
  <c r="N56" i="17" s="1"/>
  <c r="M25" i="17"/>
  <c r="L25" i="17"/>
  <c r="L56" i="17" s="1"/>
  <c r="K25" i="17"/>
  <c r="J25" i="17"/>
  <c r="J56" i="17" s="1"/>
  <c r="I25" i="17"/>
  <c r="H25" i="17"/>
  <c r="H56" i="17" s="1"/>
  <c r="G25" i="17"/>
  <c r="F25" i="17"/>
  <c r="F56" i="17" s="1"/>
  <c r="E25" i="17"/>
  <c r="D25" i="17"/>
  <c r="D56" i="17" s="1"/>
  <c r="C25" i="17"/>
  <c r="O22" i="17"/>
  <c r="O21" i="17"/>
  <c r="O20" i="17"/>
  <c r="O19" i="17"/>
  <c r="O18" i="17"/>
  <c r="O17" i="17"/>
  <c r="O16" i="17"/>
  <c r="O15" i="17"/>
  <c r="O14" i="17"/>
  <c r="O13" i="17"/>
  <c r="O12" i="17"/>
  <c r="O11" i="17"/>
  <c r="O10" i="17"/>
  <c r="O9" i="17"/>
  <c r="O8" i="17"/>
  <c r="O7" i="17"/>
  <c r="O56" i="18" l="1"/>
  <c r="C56" i="17"/>
  <c r="E56" i="17"/>
  <c r="G56" i="17"/>
  <c r="I56" i="17"/>
  <c r="K56" i="17"/>
  <c r="O25" i="17"/>
  <c r="M56" i="17"/>
  <c r="O54" i="17"/>
  <c r="K57" i="16"/>
  <c r="G57" i="16"/>
  <c r="C57" i="16"/>
  <c r="N55" i="16"/>
  <c r="N57" i="16" s="1"/>
  <c r="M55" i="16"/>
  <c r="M57" i="16" s="1"/>
  <c r="L55" i="16"/>
  <c r="L57" i="16" s="1"/>
  <c r="K55" i="16"/>
  <c r="J55" i="16"/>
  <c r="J57" i="16" s="1"/>
  <c r="I55" i="16"/>
  <c r="I57" i="16" s="1"/>
  <c r="H55" i="16"/>
  <c r="H57" i="16" s="1"/>
  <c r="G55" i="16"/>
  <c r="F55" i="16"/>
  <c r="F57" i="16" s="1"/>
  <c r="E55" i="16"/>
  <c r="E57" i="16" s="1"/>
  <c r="D55" i="16"/>
  <c r="D57" i="16" s="1"/>
  <c r="C55" i="16"/>
  <c r="O55" i="16" s="1"/>
  <c r="O53" i="16"/>
  <c r="O52" i="16"/>
  <c r="O51" i="16"/>
  <c r="O50" i="16"/>
  <c r="O49" i="16"/>
  <c r="O48" i="16"/>
  <c r="O47" i="16"/>
  <c r="O46" i="16"/>
  <c r="O45" i="16"/>
  <c r="O44" i="16"/>
  <c r="O43" i="16"/>
  <c r="O42" i="16"/>
  <c r="O41" i="16"/>
  <c r="O40" i="16"/>
  <c r="O39" i="16"/>
  <c r="O38" i="16"/>
  <c r="N25" i="16"/>
  <c r="M25" i="16"/>
  <c r="L25" i="16"/>
  <c r="K25" i="16"/>
  <c r="J25" i="16"/>
  <c r="I25" i="16"/>
  <c r="H25" i="16"/>
  <c r="G25" i="16"/>
  <c r="F25" i="16"/>
  <c r="E25" i="16"/>
  <c r="D25" i="16"/>
  <c r="C25" i="16"/>
  <c r="O25" i="16" s="1"/>
  <c r="O22" i="16"/>
  <c r="O21" i="16"/>
  <c r="O20" i="16"/>
  <c r="O19" i="16"/>
  <c r="O18" i="16"/>
  <c r="O17" i="16"/>
  <c r="O16" i="16"/>
  <c r="O15" i="16"/>
  <c r="O14" i="16"/>
  <c r="O13" i="16"/>
  <c r="O12" i="16"/>
  <c r="O11" i="16"/>
  <c r="O10" i="16"/>
  <c r="O9" i="16"/>
  <c r="O8" i="16"/>
  <c r="O7" i="16"/>
  <c r="O56" i="17" l="1"/>
  <c r="O57" i="16"/>
  <c r="N55" i="15"/>
  <c r="M55" i="15"/>
  <c r="L55" i="15"/>
  <c r="K55" i="15"/>
  <c r="J55" i="15"/>
  <c r="I55" i="15"/>
  <c r="H55" i="15"/>
  <c r="G55" i="15"/>
  <c r="F55" i="15"/>
  <c r="E55" i="15"/>
  <c r="D55" i="15"/>
  <c r="C55" i="15"/>
  <c r="O53" i="15"/>
  <c r="O52" i="15"/>
  <c r="O51" i="15"/>
  <c r="O50" i="15"/>
  <c r="O49" i="15"/>
  <c r="O48" i="15"/>
  <c r="O47" i="15"/>
  <c r="O46" i="15"/>
  <c r="O45" i="15"/>
  <c r="O44" i="15"/>
  <c r="O43" i="15"/>
  <c r="O42" i="15"/>
  <c r="O41" i="15"/>
  <c r="O40" i="15"/>
  <c r="O39" i="15"/>
  <c r="O38" i="15"/>
  <c r="N25" i="15"/>
  <c r="M25" i="15"/>
  <c r="M57" i="15" s="1"/>
  <c r="L25" i="15"/>
  <c r="K25" i="15"/>
  <c r="J25" i="15"/>
  <c r="I25" i="15"/>
  <c r="H25" i="15"/>
  <c r="G25" i="15"/>
  <c r="F25" i="15"/>
  <c r="E25" i="15"/>
  <c r="D25" i="15"/>
  <c r="C25" i="15"/>
  <c r="O22" i="15"/>
  <c r="O21" i="15"/>
  <c r="O20" i="15"/>
  <c r="O19" i="15"/>
  <c r="O18" i="15"/>
  <c r="O17" i="15"/>
  <c r="O16" i="15"/>
  <c r="O15" i="15"/>
  <c r="O14" i="15"/>
  <c r="O13" i="15"/>
  <c r="O12" i="15"/>
  <c r="O11" i="15"/>
  <c r="O10" i="15"/>
  <c r="O9" i="15"/>
  <c r="O8" i="15"/>
  <c r="O7" i="15"/>
  <c r="E57" i="15" l="1"/>
  <c r="I57" i="15"/>
  <c r="O25" i="15"/>
  <c r="G57" i="15"/>
  <c r="K57" i="15"/>
  <c r="H57" i="15"/>
  <c r="L57" i="15"/>
  <c r="F57" i="15"/>
  <c r="J57" i="15"/>
  <c r="N57" i="15"/>
  <c r="D57" i="15"/>
  <c r="C57" i="15"/>
  <c r="O55" i="15"/>
  <c r="E55" i="14"/>
  <c r="O57" i="15" l="1"/>
  <c r="O39" i="14"/>
  <c r="O40" i="14"/>
  <c r="O41" i="14"/>
  <c r="O42" i="14"/>
  <c r="O43" i="14"/>
  <c r="O44" i="14"/>
  <c r="O45" i="14"/>
  <c r="O46" i="14"/>
  <c r="O47" i="14"/>
  <c r="O48" i="14"/>
  <c r="O49" i="14"/>
  <c r="O50" i="14"/>
  <c r="O51" i="14"/>
  <c r="O52" i="14"/>
  <c r="O53" i="14"/>
  <c r="N55" i="14" l="1"/>
  <c r="M55" i="14"/>
  <c r="L55" i="14"/>
  <c r="K55" i="14"/>
  <c r="J55" i="14"/>
  <c r="I55" i="14"/>
  <c r="H55" i="14"/>
  <c r="G55" i="14"/>
  <c r="F55" i="14"/>
  <c r="D55" i="14"/>
  <c r="C55" i="14"/>
  <c r="O38" i="14"/>
  <c r="N25" i="14"/>
  <c r="N57" i="14" s="1"/>
  <c r="M25" i="14"/>
  <c r="L25" i="14"/>
  <c r="K25" i="14"/>
  <c r="J25" i="14"/>
  <c r="J57" i="14" s="1"/>
  <c r="I25" i="14"/>
  <c r="H25" i="14"/>
  <c r="G25" i="14"/>
  <c r="F25" i="14"/>
  <c r="F57" i="14" s="1"/>
  <c r="E25" i="14"/>
  <c r="D25" i="14"/>
  <c r="C25" i="14"/>
  <c r="O22" i="14"/>
  <c r="O21" i="14"/>
  <c r="O20" i="14"/>
  <c r="O19" i="14"/>
  <c r="O18" i="14"/>
  <c r="O17" i="14"/>
  <c r="O16" i="14"/>
  <c r="O15" i="14"/>
  <c r="O14" i="14"/>
  <c r="O13" i="14"/>
  <c r="O12" i="14"/>
  <c r="O11" i="14"/>
  <c r="O10" i="14"/>
  <c r="O9" i="14"/>
  <c r="O8" i="14"/>
  <c r="O7" i="14"/>
  <c r="M57" i="14" l="1"/>
  <c r="L57" i="14"/>
  <c r="I57" i="14"/>
  <c r="K57" i="14"/>
  <c r="G57" i="14"/>
  <c r="H57" i="14"/>
  <c r="O25" i="14"/>
  <c r="E57" i="14"/>
  <c r="C57" i="14"/>
  <c r="D57" i="14"/>
  <c r="O55" i="14"/>
  <c r="K25" i="12"/>
  <c r="L25" i="12"/>
  <c r="N54" i="13"/>
  <c r="M54" i="13"/>
  <c r="L54" i="13"/>
  <c r="K54" i="13"/>
  <c r="J54" i="13"/>
  <c r="I54" i="13"/>
  <c r="H54" i="13"/>
  <c r="G54" i="13"/>
  <c r="F54" i="13"/>
  <c r="E54" i="13"/>
  <c r="D54" i="13"/>
  <c r="C54" i="13"/>
  <c r="O52" i="13"/>
  <c r="O51" i="13"/>
  <c r="O50" i="13"/>
  <c r="O49" i="13"/>
  <c r="O48" i="13"/>
  <c r="O47" i="13"/>
  <c r="O46" i="13"/>
  <c r="O45" i="13"/>
  <c r="O44" i="13"/>
  <c r="O43" i="13"/>
  <c r="O42" i="13"/>
  <c r="O41" i="13"/>
  <c r="O40" i="13"/>
  <c r="O39" i="13"/>
  <c r="O38" i="13"/>
  <c r="O37" i="13"/>
  <c r="N25" i="13"/>
  <c r="M25" i="13"/>
  <c r="L25" i="13"/>
  <c r="K25" i="13"/>
  <c r="J25" i="13"/>
  <c r="I25" i="13"/>
  <c r="H25" i="13"/>
  <c r="G25" i="13"/>
  <c r="F25" i="13"/>
  <c r="E25" i="13"/>
  <c r="D25" i="13"/>
  <c r="C25" i="13"/>
  <c r="O25" i="13" s="1"/>
  <c r="O22" i="13"/>
  <c r="O21" i="13"/>
  <c r="O20" i="13"/>
  <c r="O19" i="13"/>
  <c r="O18" i="13"/>
  <c r="O17" i="13"/>
  <c r="O16" i="13"/>
  <c r="O15" i="13"/>
  <c r="O14" i="13"/>
  <c r="O13" i="13"/>
  <c r="O12" i="13"/>
  <c r="O11" i="13"/>
  <c r="O10" i="13"/>
  <c r="O9" i="13"/>
  <c r="O8" i="13"/>
  <c r="O7" i="13"/>
  <c r="O57" i="14" l="1"/>
  <c r="C56" i="13"/>
  <c r="G56" i="13"/>
  <c r="K56" i="13"/>
  <c r="D56" i="13"/>
  <c r="H56" i="13"/>
  <c r="L56" i="13"/>
  <c r="F56" i="13"/>
  <c r="J56" i="13"/>
  <c r="N56" i="13"/>
  <c r="E56" i="13"/>
  <c r="I56" i="13"/>
  <c r="M56" i="13"/>
  <c r="O54" i="13"/>
  <c r="O56" i="13" s="1"/>
  <c r="M55" i="12"/>
  <c r="N55" i="12" l="1"/>
  <c r="L55" i="12"/>
  <c r="K55" i="12"/>
  <c r="J55" i="12"/>
  <c r="I55" i="12"/>
  <c r="H55" i="12"/>
  <c r="G55" i="12"/>
  <c r="F55" i="12"/>
  <c r="E55" i="12"/>
  <c r="D55" i="12"/>
  <c r="C55" i="12"/>
  <c r="O53" i="12"/>
  <c r="O52" i="12"/>
  <c r="O51" i="12"/>
  <c r="O50" i="12"/>
  <c r="O49" i="12"/>
  <c r="O48" i="12"/>
  <c r="O47" i="12"/>
  <c r="O46" i="12"/>
  <c r="O45" i="12"/>
  <c r="O44" i="12"/>
  <c r="O43" i="12"/>
  <c r="O42" i="12"/>
  <c r="O41" i="12"/>
  <c r="O40" i="12"/>
  <c r="O39" i="12"/>
  <c r="O38" i="12"/>
  <c r="N25" i="12"/>
  <c r="M25" i="12"/>
  <c r="J25" i="12"/>
  <c r="I25" i="12"/>
  <c r="H25" i="12"/>
  <c r="G25" i="12"/>
  <c r="F25" i="12"/>
  <c r="E25" i="12"/>
  <c r="D25" i="12"/>
  <c r="C25" i="12"/>
  <c r="O22" i="12"/>
  <c r="O21" i="12"/>
  <c r="O20" i="12"/>
  <c r="O19" i="12"/>
  <c r="O18" i="12"/>
  <c r="O17" i="12"/>
  <c r="O16" i="12"/>
  <c r="O15" i="12"/>
  <c r="O14" i="12"/>
  <c r="O13" i="12"/>
  <c r="O12" i="12"/>
  <c r="O11" i="12"/>
  <c r="O10" i="12"/>
  <c r="O9" i="12"/>
  <c r="O8" i="12"/>
  <c r="O7" i="12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3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7" i="11"/>
  <c r="M57" i="12" l="1"/>
  <c r="K57" i="12"/>
  <c r="G57" i="12"/>
  <c r="F57" i="12"/>
  <c r="J57" i="12"/>
  <c r="N57" i="12"/>
  <c r="E57" i="12"/>
  <c r="I57" i="12"/>
  <c r="D57" i="12"/>
  <c r="H57" i="12"/>
  <c r="L57" i="12"/>
  <c r="O25" i="12"/>
  <c r="O55" i="12"/>
  <c r="C57" i="12"/>
  <c r="U7" i="11"/>
  <c r="V7" i="11"/>
  <c r="W7" i="11"/>
  <c r="X7" i="11"/>
  <c r="Y7" i="11"/>
  <c r="Z7" i="11"/>
  <c r="AA7" i="11"/>
  <c r="AB7" i="11"/>
  <c r="U8" i="11"/>
  <c r="V8" i="11"/>
  <c r="W8" i="11"/>
  <c r="X8" i="11"/>
  <c r="Y8" i="11"/>
  <c r="Z8" i="11"/>
  <c r="AA8" i="11"/>
  <c r="AB8" i="11"/>
  <c r="U9" i="11"/>
  <c r="V9" i="11"/>
  <c r="W9" i="11"/>
  <c r="X9" i="11"/>
  <c r="Y9" i="11"/>
  <c r="Z9" i="11"/>
  <c r="AA9" i="11"/>
  <c r="AB9" i="11"/>
  <c r="U10" i="11"/>
  <c r="V10" i="11"/>
  <c r="W10" i="11"/>
  <c r="X10" i="11"/>
  <c r="Y10" i="11"/>
  <c r="Z10" i="11"/>
  <c r="AA10" i="11"/>
  <c r="AB10" i="11"/>
  <c r="U11" i="11"/>
  <c r="V11" i="11"/>
  <c r="W11" i="11"/>
  <c r="X11" i="11"/>
  <c r="Y11" i="11"/>
  <c r="Z11" i="11"/>
  <c r="AA11" i="11"/>
  <c r="AB11" i="11"/>
  <c r="U12" i="11"/>
  <c r="V12" i="11"/>
  <c r="W12" i="11"/>
  <c r="X12" i="11"/>
  <c r="Y12" i="11"/>
  <c r="Z12" i="11"/>
  <c r="AA12" i="11"/>
  <c r="AB12" i="11"/>
  <c r="U13" i="11"/>
  <c r="V13" i="11"/>
  <c r="W13" i="11"/>
  <c r="X13" i="11"/>
  <c r="Y13" i="11"/>
  <c r="Z13" i="11"/>
  <c r="AA13" i="11"/>
  <c r="AB13" i="11"/>
  <c r="U14" i="11"/>
  <c r="V14" i="11"/>
  <c r="W14" i="11"/>
  <c r="X14" i="11"/>
  <c r="Y14" i="11"/>
  <c r="Z14" i="11"/>
  <c r="AA14" i="11"/>
  <c r="AB14" i="11"/>
  <c r="U15" i="11"/>
  <c r="V15" i="11"/>
  <c r="W15" i="11"/>
  <c r="X15" i="11"/>
  <c r="Y15" i="11"/>
  <c r="Z15" i="11"/>
  <c r="AA15" i="11"/>
  <c r="AB15" i="11"/>
  <c r="U16" i="11"/>
  <c r="V16" i="11"/>
  <c r="W16" i="11"/>
  <c r="X16" i="11"/>
  <c r="Y16" i="11"/>
  <c r="Z16" i="11"/>
  <c r="AA16" i="11"/>
  <c r="AB16" i="11"/>
  <c r="U17" i="11"/>
  <c r="V17" i="11"/>
  <c r="W17" i="11"/>
  <c r="X17" i="11"/>
  <c r="Y17" i="11"/>
  <c r="Z17" i="11"/>
  <c r="AA17" i="11"/>
  <c r="AB17" i="11"/>
  <c r="U18" i="11"/>
  <c r="V18" i="11"/>
  <c r="W18" i="11"/>
  <c r="X18" i="11"/>
  <c r="Y18" i="11"/>
  <c r="Z18" i="11"/>
  <c r="AA18" i="11"/>
  <c r="AB18" i="11"/>
  <c r="U19" i="11"/>
  <c r="V19" i="11"/>
  <c r="W19" i="11"/>
  <c r="X19" i="11"/>
  <c r="Y19" i="11"/>
  <c r="Z19" i="11"/>
  <c r="AA19" i="11"/>
  <c r="AB19" i="11"/>
  <c r="U20" i="11"/>
  <c r="V20" i="11"/>
  <c r="W20" i="11"/>
  <c r="X20" i="11"/>
  <c r="Y20" i="11"/>
  <c r="Z20" i="11"/>
  <c r="AA20" i="11"/>
  <c r="AB20" i="11"/>
  <c r="U21" i="11"/>
  <c r="V21" i="11"/>
  <c r="W21" i="11"/>
  <c r="X21" i="11"/>
  <c r="Y21" i="11"/>
  <c r="Z21" i="11"/>
  <c r="AA21" i="11"/>
  <c r="AB21" i="11"/>
  <c r="U22" i="11"/>
  <c r="V22" i="11"/>
  <c r="W22" i="11"/>
  <c r="X22" i="11"/>
  <c r="Y22" i="11"/>
  <c r="Z22" i="11"/>
  <c r="AA22" i="11"/>
  <c r="AB22" i="11"/>
  <c r="R7" i="11"/>
  <c r="S7" i="11"/>
  <c r="T7" i="11"/>
  <c r="R8" i="11"/>
  <c r="S8" i="11"/>
  <c r="T8" i="11"/>
  <c r="R9" i="11"/>
  <c r="S9" i="11"/>
  <c r="T9" i="11"/>
  <c r="R10" i="11"/>
  <c r="S10" i="11"/>
  <c r="T10" i="11"/>
  <c r="R11" i="11"/>
  <c r="S11" i="11"/>
  <c r="T11" i="11"/>
  <c r="R12" i="11"/>
  <c r="S12" i="11"/>
  <c r="T12" i="11"/>
  <c r="R13" i="11"/>
  <c r="S13" i="11"/>
  <c r="T13" i="11"/>
  <c r="R14" i="11"/>
  <c r="S14" i="11"/>
  <c r="T14" i="11"/>
  <c r="R15" i="11"/>
  <c r="S15" i="11"/>
  <c r="T15" i="11"/>
  <c r="R16" i="11"/>
  <c r="S16" i="11"/>
  <c r="T16" i="11"/>
  <c r="R17" i="11"/>
  <c r="S17" i="11"/>
  <c r="T17" i="11"/>
  <c r="R18" i="11"/>
  <c r="S18" i="11"/>
  <c r="T18" i="11"/>
  <c r="R19" i="11"/>
  <c r="S19" i="11"/>
  <c r="T19" i="11"/>
  <c r="R20" i="11"/>
  <c r="S20" i="11"/>
  <c r="T20" i="11"/>
  <c r="R21" i="11"/>
  <c r="S21" i="11"/>
  <c r="T21" i="11"/>
  <c r="R22" i="11"/>
  <c r="S22" i="11"/>
  <c r="T22" i="11"/>
  <c r="Q7" i="11"/>
  <c r="O57" i="12" l="1"/>
  <c r="Q8" i="11"/>
  <c r="Q9" i="11"/>
  <c r="Q10" i="11"/>
  <c r="Q11" i="11"/>
  <c r="Q12" i="11"/>
  <c r="Q13" i="11"/>
  <c r="Q14" i="11"/>
  <c r="Q15" i="11"/>
  <c r="Q16" i="11"/>
  <c r="Q17" i="11"/>
  <c r="Q18" i="11"/>
  <c r="Q19" i="11"/>
  <c r="Q20" i="11"/>
  <c r="Q21" i="11"/>
  <c r="Q22" i="11"/>
  <c r="N54" i="11" l="1"/>
  <c r="M54" i="11"/>
  <c r="L54" i="11"/>
  <c r="K54" i="11"/>
  <c r="J54" i="11"/>
  <c r="I54" i="11"/>
  <c r="H54" i="11"/>
  <c r="G54" i="11"/>
  <c r="F54" i="11"/>
  <c r="E54" i="11"/>
  <c r="D54" i="11"/>
  <c r="C54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O7" i="10"/>
  <c r="O8" i="10"/>
  <c r="O9" i="10"/>
  <c r="O10" i="10"/>
  <c r="O11" i="10"/>
  <c r="O12" i="10"/>
  <c r="O13" i="10"/>
  <c r="O14" i="10"/>
  <c r="O15" i="10"/>
  <c r="O16" i="10"/>
  <c r="O17" i="10"/>
  <c r="O18" i="10"/>
  <c r="O19" i="10"/>
  <c r="O20" i="10"/>
  <c r="O21" i="10"/>
  <c r="O22" i="10"/>
  <c r="O37" i="10"/>
  <c r="O38" i="10"/>
  <c r="O39" i="10"/>
  <c r="O40" i="10"/>
  <c r="O41" i="10"/>
  <c r="O42" i="10"/>
  <c r="O43" i="10"/>
  <c r="O44" i="10"/>
  <c r="O45" i="10"/>
  <c r="O46" i="10"/>
  <c r="O47" i="10"/>
  <c r="O48" i="10"/>
  <c r="O49" i="10"/>
  <c r="O50" i="10"/>
  <c r="O51" i="10"/>
  <c r="O52" i="10"/>
  <c r="C54" i="10"/>
  <c r="AC19" i="11" l="1"/>
  <c r="AC11" i="11"/>
  <c r="AC7" i="11"/>
  <c r="AC22" i="11"/>
  <c r="AC18" i="11"/>
  <c r="AC14" i="11"/>
  <c r="AC10" i="11"/>
  <c r="O25" i="11"/>
  <c r="AC15" i="11"/>
  <c r="AC21" i="11"/>
  <c r="AC17" i="11"/>
  <c r="AC13" i="11"/>
  <c r="AC9" i="11"/>
  <c r="AC20" i="11"/>
  <c r="AC16" i="11"/>
  <c r="AC12" i="11"/>
  <c r="AC8" i="11"/>
  <c r="O54" i="11"/>
  <c r="M56" i="11"/>
  <c r="I56" i="11"/>
  <c r="E56" i="11"/>
  <c r="D56" i="11"/>
  <c r="C56" i="11"/>
  <c r="G56" i="11"/>
  <c r="K56" i="11"/>
  <c r="H56" i="11"/>
  <c r="L56" i="11"/>
  <c r="F56" i="11"/>
  <c r="J56" i="11"/>
  <c r="N56" i="11"/>
  <c r="N54" i="10"/>
  <c r="N25" i="10"/>
  <c r="M54" i="10"/>
  <c r="L54" i="10"/>
  <c r="J54" i="10"/>
  <c r="I54" i="10"/>
  <c r="H54" i="10"/>
  <c r="G54" i="10"/>
  <c r="F54" i="10"/>
  <c r="E54" i="10"/>
  <c r="D54" i="10"/>
  <c r="K54" i="10"/>
  <c r="M25" i="10"/>
  <c r="L25" i="10"/>
  <c r="J25" i="10"/>
  <c r="I25" i="10"/>
  <c r="H25" i="10"/>
  <c r="G25" i="10"/>
  <c r="F25" i="10"/>
  <c r="E25" i="10"/>
  <c r="D25" i="10"/>
  <c r="C25" i="10"/>
  <c r="K25" i="10"/>
  <c r="O53" i="9"/>
  <c r="O52" i="9"/>
  <c r="O50" i="9"/>
  <c r="O49" i="9"/>
  <c r="O48" i="9"/>
  <c r="O47" i="9"/>
  <c r="O46" i="9"/>
  <c r="O45" i="9"/>
  <c r="O44" i="9"/>
  <c r="O43" i="9"/>
  <c r="O42" i="9"/>
  <c r="O41" i="9"/>
  <c r="O40" i="9"/>
  <c r="O39" i="9"/>
  <c r="O38" i="9"/>
  <c r="O37" i="9"/>
  <c r="O22" i="9"/>
  <c r="O20" i="9"/>
  <c r="O19" i="9"/>
  <c r="O18" i="9"/>
  <c r="O17" i="9"/>
  <c r="O16" i="9"/>
  <c r="O15" i="9"/>
  <c r="O14" i="9"/>
  <c r="O13" i="9"/>
  <c r="O12" i="9"/>
  <c r="O11" i="9"/>
  <c r="O10" i="9"/>
  <c r="O9" i="9"/>
  <c r="O8" i="9"/>
  <c r="O7" i="9"/>
  <c r="K51" i="9"/>
  <c r="O51" i="9" s="1"/>
  <c r="K21" i="9"/>
  <c r="O21" i="9" s="1"/>
  <c r="C54" i="9"/>
  <c r="E25" i="9"/>
  <c r="N54" i="9"/>
  <c r="M54" i="9"/>
  <c r="L54" i="9"/>
  <c r="J54" i="9"/>
  <c r="I54" i="9"/>
  <c r="H54" i="9"/>
  <c r="G54" i="9"/>
  <c r="F54" i="9"/>
  <c r="E54" i="9"/>
  <c r="D54" i="9"/>
  <c r="N25" i="9"/>
  <c r="M25" i="9"/>
  <c r="L25" i="9"/>
  <c r="K25" i="9"/>
  <c r="J25" i="9"/>
  <c r="I25" i="9"/>
  <c r="H25" i="9"/>
  <c r="G25" i="9"/>
  <c r="F25" i="9"/>
  <c r="D25" i="9"/>
  <c r="C25" i="9"/>
  <c r="O41" i="8"/>
  <c r="O40" i="8"/>
  <c r="O39" i="8"/>
  <c r="O38" i="8"/>
  <c r="O37" i="8"/>
  <c r="O36" i="8"/>
  <c r="O35" i="8"/>
  <c r="O34" i="8"/>
  <c r="O33" i="8"/>
  <c r="O32" i="8"/>
  <c r="N42" i="8"/>
  <c r="N45" i="8" s="1"/>
  <c r="O16" i="8"/>
  <c r="O15" i="8"/>
  <c r="O14" i="8"/>
  <c r="O13" i="8"/>
  <c r="O12" i="8"/>
  <c r="O11" i="8"/>
  <c r="O10" i="8"/>
  <c r="O9" i="8"/>
  <c r="O8" i="8"/>
  <c r="O7" i="8"/>
  <c r="M42" i="8"/>
  <c r="M17" i="8"/>
  <c r="M20" i="8" s="1"/>
  <c r="L42" i="8"/>
  <c r="L45" i="8" s="1"/>
  <c r="L17" i="8"/>
  <c r="L20" i="8" s="1"/>
  <c r="K42" i="8"/>
  <c r="K45" i="8" s="1"/>
  <c r="K47" i="8" s="1"/>
  <c r="J42" i="8"/>
  <c r="J45" i="8" s="1"/>
  <c r="I42" i="8"/>
  <c r="I45" i="8" s="1"/>
  <c r="I17" i="8"/>
  <c r="I20" i="8" s="1"/>
  <c r="H42" i="8"/>
  <c r="H45" i="8" s="1"/>
  <c r="H47" i="8" s="1"/>
  <c r="H17" i="8"/>
  <c r="G42" i="8"/>
  <c r="G45" i="8" s="1"/>
  <c r="G17" i="8"/>
  <c r="G20" i="8" s="1"/>
  <c r="F42" i="8"/>
  <c r="F45" i="8" s="1"/>
  <c r="F17" i="8"/>
  <c r="F20" i="8" s="1"/>
  <c r="E42" i="8"/>
  <c r="E45" i="8" s="1"/>
  <c r="E17" i="8"/>
  <c r="D42" i="8"/>
  <c r="D45" i="8" s="1"/>
  <c r="D17" i="8"/>
  <c r="D20" i="8" s="1"/>
  <c r="C17" i="8"/>
  <c r="C20" i="8" s="1"/>
  <c r="C45" i="8"/>
  <c r="M45" i="8"/>
  <c r="N20" i="8"/>
  <c r="K20" i="8"/>
  <c r="J20" i="8"/>
  <c r="H20" i="8"/>
  <c r="E20" i="8"/>
  <c r="O43" i="7"/>
  <c r="O42" i="7"/>
  <c r="O41" i="7"/>
  <c r="O40" i="7"/>
  <c r="O39" i="7"/>
  <c r="O38" i="7"/>
  <c r="O37" i="7"/>
  <c r="O36" i="7"/>
  <c r="O35" i="7"/>
  <c r="O34" i="7"/>
  <c r="N44" i="7"/>
  <c r="O16" i="7"/>
  <c r="O15" i="7"/>
  <c r="O14" i="7"/>
  <c r="O13" i="7"/>
  <c r="O12" i="7"/>
  <c r="O11" i="7"/>
  <c r="O10" i="7"/>
  <c r="O9" i="7"/>
  <c r="O8" i="7"/>
  <c r="O7" i="7"/>
  <c r="N17" i="7"/>
  <c r="M44" i="7"/>
  <c r="M47" i="7" s="1"/>
  <c r="L44" i="7"/>
  <c r="L17" i="7"/>
  <c r="K44" i="7"/>
  <c r="K47" i="7" s="1"/>
  <c r="K17" i="7"/>
  <c r="K20" i="7" s="1"/>
  <c r="K22" i="7" s="1"/>
  <c r="J17" i="7"/>
  <c r="J20" i="7" s="1"/>
  <c r="I44" i="7"/>
  <c r="I47" i="7" s="1"/>
  <c r="I17" i="7"/>
  <c r="I20" i="7" s="1"/>
  <c r="I22" i="7" s="1"/>
  <c r="H44" i="7"/>
  <c r="H17" i="7"/>
  <c r="H20" i="7" s="1"/>
  <c r="H22" i="7" s="1"/>
  <c r="G44" i="7"/>
  <c r="G17" i="7"/>
  <c r="G20" i="7" s="1"/>
  <c r="F44" i="7"/>
  <c r="F17" i="7"/>
  <c r="F20" i="7" s="1"/>
  <c r="F22" i="7" s="1"/>
  <c r="E44" i="7"/>
  <c r="E47" i="7" s="1"/>
  <c r="E17" i="7"/>
  <c r="E20" i="7" s="1"/>
  <c r="E22" i="7" s="1"/>
  <c r="N47" i="7"/>
  <c r="L47" i="7"/>
  <c r="J47" i="7"/>
  <c r="H47" i="7"/>
  <c r="G47" i="7"/>
  <c r="D47" i="7"/>
  <c r="C47" i="7"/>
  <c r="N20" i="7"/>
  <c r="N22" i="7" s="1"/>
  <c r="M20" i="7"/>
  <c r="L20" i="7"/>
  <c r="L22" i="7" s="1"/>
  <c r="D20" i="7"/>
  <c r="D22" i="7" s="1"/>
  <c r="C20" i="7"/>
  <c r="C22" i="7" s="1"/>
  <c r="O44" i="6"/>
  <c r="O43" i="6"/>
  <c r="O42" i="6"/>
  <c r="O41" i="6"/>
  <c r="O40" i="6"/>
  <c r="O39" i="6"/>
  <c r="O38" i="6"/>
  <c r="O37" i="6"/>
  <c r="O36" i="6"/>
  <c r="O35" i="6"/>
  <c r="O34" i="6"/>
  <c r="O17" i="6"/>
  <c r="O16" i="6"/>
  <c r="O15" i="6"/>
  <c r="O14" i="6"/>
  <c r="O13" i="6"/>
  <c r="O12" i="6"/>
  <c r="O11" i="6"/>
  <c r="O10" i="6"/>
  <c r="O9" i="6"/>
  <c r="O8" i="6"/>
  <c r="O7" i="6"/>
  <c r="N47" i="6"/>
  <c r="M47" i="6"/>
  <c r="L47" i="6"/>
  <c r="K47" i="6"/>
  <c r="J47" i="6"/>
  <c r="I47" i="6"/>
  <c r="H47" i="6"/>
  <c r="G47" i="6"/>
  <c r="F47" i="6"/>
  <c r="E47" i="6"/>
  <c r="D47" i="6"/>
  <c r="C47" i="6"/>
  <c r="N20" i="6"/>
  <c r="M20" i="6"/>
  <c r="M22" i="6" s="1"/>
  <c r="L20" i="6"/>
  <c r="K20" i="6"/>
  <c r="K22" i="6" s="1"/>
  <c r="J20" i="6"/>
  <c r="J49" i="6" s="1"/>
  <c r="I20" i="6"/>
  <c r="I22" i="6" s="1"/>
  <c r="H20" i="6"/>
  <c r="H22" i="6" s="1"/>
  <c r="G20" i="6"/>
  <c r="G22" i="6" s="1"/>
  <c r="F20" i="6"/>
  <c r="F49" i="6" s="1"/>
  <c r="E20" i="6"/>
  <c r="E22" i="6" s="1"/>
  <c r="D20" i="6"/>
  <c r="D22" i="6" s="1"/>
  <c r="C20" i="6"/>
  <c r="O44" i="4"/>
  <c r="O43" i="4"/>
  <c r="O42" i="4"/>
  <c r="O41" i="4"/>
  <c r="O40" i="4"/>
  <c r="O39" i="4"/>
  <c r="O38" i="4"/>
  <c r="O37" i="4"/>
  <c r="O36" i="4"/>
  <c r="O35" i="4"/>
  <c r="O34" i="4"/>
  <c r="O17" i="4"/>
  <c r="O16" i="4"/>
  <c r="O15" i="4"/>
  <c r="O14" i="4"/>
  <c r="O13" i="4"/>
  <c r="O12" i="4"/>
  <c r="O11" i="4"/>
  <c r="O10" i="4"/>
  <c r="O9" i="4"/>
  <c r="O8" i="4"/>
  <c r="O7" i="4"/>
  <c r="N47" i="4"/>
  <c r="N20" i="4"/>
  <c r="M47" i="4"/>
  <c r="M49" i="4" s="1"/>
  <c r="M20" i="4"/>
  <c r="M22" i="4" s="1"/>
  <c r="L47" i="4"/>
  <c r="L20" i="4"/>
  <c r="L22" i="4" s="1"/>
  <c r="K47" i="4"/>
  <c r="K20" i="4"/>
  <c r="K22" i="4" s="1"/>
  <c r="I47" i="4"/>
  <c r="J47" i="4"/>
  <c r="J20" i="4"/>
  <c r="J22" i="4" s="1"/>
  <c r="I20" i="4"/>
  <c r="I22" i="4" s="1"/>
  <c r="H47" i="4"/>
  <c r="H20" i="4"/>
  <c r="G47" i="4"/>
  <c r="G49" i="4" s="1"/>
  <c r="G20" i="4"/>
  <c r="G22" i="4" s="1"/>
  <c r="C20" i="4"/>
  <c r="D20" i="4"/>
  <c r="E20" i="4"/>
  <c r="F20" i="4"/>
  <c r="F22" i="4" s="1"/>
  <c r="C47" i="4"/>
  <c r="C49" i="4" s="1"/>
  <c r="D47" i="4"/>
  <c r="D49" i="4" s="1"/>
  <c r="E47" i="4"/>
  <c r="F47" i="4"/>
  <c r="F49" i="4" s="1"/>
  <c r="C22" i="4"/>
  <c r="D22" i="4"/>
  <c r="H22" i="4"/>
  <c r="O17" i="1"/>
  <c r="O12" i="1"/>
  <c r="O13" i="1"/>
  <c r="O14" i="1"/>
  <c r="O15" i="1"/>
  <c r="O16" i="1"/>
  <c r="N20" i="1"/>
  <c r="N22" i="1" s="1"/>
  <c r="M20" i="1"/>
  <c r="L20" i="1"/>
  <c r="K20" i="1"/>
  <c r="J20" i="1"/>
  <c r="I20" i="1"/>
  <c r="H20" i="1"/>
  <c r="G20" i="1"/>
  <c r="F20" i="1"/>
  <c r="F22" i="1" s="1"/>
  <c r="E20" i="1"/>
  <c r="D20" i="1"/>
  <c r="D22" i="1" s="1"/>
  <c r="C20" i="1"/>
  <c r="O11" i="1"/>
  <c r="O10" i="1"/>
  <c r="O9" i="1"/>
  <c r="O8" i="1"/>
  <c r="O7" i="1"/>
  <c r="O44" i="1"/>
  <c r="O43" i="1"/>
  <c r="O42" i="1"/>
  <c r="O41" i="1"/>
  <c r="O40" i="1"/>
  <c r="O39" i="1"/>
  <c r="O38" i="1"/>
  <c r="O37" i="1"/>
  <c r="O36" i="1"/>
  <c r="O35" i="1"/>
  <c r="O34" i="1"/>
  <c r="N47" i="1"/>
  <c r="N49" i="1" s="1"/>
  <c r="L47" i="1"/>
  <c r="M47" i="1"/>
  <c r="K47" i="1"/>
  <c r="K49" i="1" s="1"/>
  <c r="I47" i="1"/>
  <c r="I49" i="1" s="1"/>
  <c r="J47" i="1"/>
  <c r="H47" i="1"/>
  <c r="H49" i="1" s="1"/>
  <c r="G47" i="1"/>
  <c r="G49" i="1" s="1"/>
  <c r="F47" i="1"/>
  <c r="F49" i="1" s="1"/>
  <c r="E47" i="1"/>
  <c r="D47" i="1"/>
  <c r="C22" i="1"/>
  <c r="C47" i="1"/>
  <c r="M22" i="1"/>
  <c r="L22" i="1"/>
  <c r="K22" i="1"/>
  <c r="J22" i="1"/>
  <c r="E22" i="1"/>
  <c r="G22" i="1"/>
  <c r="H22" i="1"/>
  <c r="I22" i="1"/>
  <c r="E49" i="1"/>
  <c r="D49" i="1"/>
  <c r="G49" i="6"/>
  <c r="M49" i="6"/>
  <c r="F22" i="6"/>
  <c r="J22" i="6"/>
  <c r="L22" i="6"/>
  <c r="N49" i="6"/>
  <c r="N22" i="6"/>
  <c r="N49" i="7"/>
  <c r="C49" i="7"/>
  <c r="M22" i="7"/>
  <c r="H56" i="9"/>
  <c r="L56" i="9"/>
  <c r="E56" i="9"/>
  <c r="G56" i="9"/>
  <c r="C56" i="9"/>
  <c r="F56" i="9"/>
  <c r="O47" i="1" l="1"/>
  <c r="I49" i="4"/>
  <c r="N56" i="9"/>
  <c r="I49" i="6"/>
  <c r="J47" i="8"/>
  <c r="M47" i="8"/>
  <c r="N47" i="8"/>
  <c r="D56" i="9"/>
  <c r="I56" i="9"/>
  <c r="M56" i="9"/>
  <c r="J56" i="9"/>
  <c r="O20" i="1"/>
  <c r="O22" i="1" s="1"/>
  <c r="D49" i="7"/>
  <c r="N49" i="4"/>
  <c r="K49" i="6"/>
  <c r="G22" i="7"/>
  <c r="G49" i="7"/>
  <c r="C47" i="8"/>
  <c r="K56" i="10"/>
  <c r="T25" i="11"/>
  <c r="X25" i="11"/>
  <c r="O47" i="4"/>
  <c r="J49" i="4"/>
  <c r="N22" i="4"/>
  <c r="K54" i="9"/>
  <c r="K56" i="9" s="1"/>
  <c r="Q25" i="11"/>
  <c r="G56" i="10"/>
  <c r="L56" i="10"/>
  <c r="AB25" i="11"/>
  <c r="O17" i="8"/>
  <c r="R25" i="11"/>
  <c r="H56" i="10"/>
  <c r="AA25" i="11"/>
  <c r="H49" i="6"/>
  <c r="D49" i="6"/>
  <c r="L49" i="1"/>
  <c r="S25" i="11"/>
  <c r="W25" i="11"/>
  <c r="J49" i="1"/>
  <c r="L49" i="6"/>
  <c r="E49" i="7"/>
  <c r="I49" i="7"/>
  <c r="M49" i="7"/>
  <c r="D47" i="8"/>
  <c r="F47" i="8"/>
  <c r="O54" i="10"/>
  <c r="M49" i="1"/>
  <c r="E49" i="4"/>
  <c r="K49" i="4"/>
  <c r="O20" i="6"/>
  <c r="O22" i="6" s="1"/>
  <c r="C49" i="6"/>
  <c r="E49" i="6"/>
  <c r="L49" i="7"/>
  <c r="G47" i="8"/>
  <c r="Y25" i="11"/>
  <c r="H49" i="7"/>
  <c r="O20" i="4"/>
  <c r="O22" i="4" s="1"/>
  <c r="O20" i="8"/>
  <c r="L47" i="8"/>
  <c r="O44" i="7"/>
  <c r="E47" i="8"/>
  <c r="I47" i="8"/>
  <c r="O25" i="9"/>
  <c r="V25" i="11"/>
  <c r="U25" i="11"/>
  <c r="C49" i="1"/>
  <c r="C22" i="6"/>
  <c r="E22" i="4"/>
  <c r="H49" i="4"/>
  <c r="L49" i="4"/>
  <c r="O17" i="7"/>
  <c r="K49" i="7"/>
  <c r="Z25" i="11"/>
  <c r="O47" i="6"/>
  <c r="O49" i="6" s="1"/>
  <c r="F47" i="7"/>
  <c r="F49" i="7" s="1"/>
  <c r="O42" i="8"/>
  <c r="D56" i="10"/>
  <c r="M56" i="10"/>
  <c r="O56" i="11"/>
  <c r="O25" i="10"/>
  <c r="C56" i="10"/>
  <c r="F56" i="10"/>
  <c r="J56" i="10"/>
  <c r="N56" i="10"/>
  <c r="E56" i="10"/>
  <c r="I56" i="10"/>
  <c r="O45" i="8"/>
  <c r="O47" i="8" s="1"/>
  <c r="O20" i="7"/>
  <c r="O22" i="7" s="1"/>
  <c r="J22" i="7"/>
  <c r="J49" i="7"/>
  <c r="O49" i="1" l="1"/>
  <c r="O56" i="10"/>
  <c r="O54" i="9"/>
  <c r="O56" i="9" s="1"/>
  <c r="AC25" i="11"/>
  <c r="O47" i="7"/>
  <c r="O49" i="7" s="1"/>
  <c r="O49" i="4"/>
</calcChain>
</file>

<file path=xl/sharedStrings.xml><?xml version="1.0" encoding="utf-8"?>
<sst xmlns="http://schemas.openxmlformats.org/spreadsheetml/2006/main" count="1145" uniqueCount="86">
  <si>
    <t>ΟΙΚΟΝΟΜΙΚΗ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</si>
  <si>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</si>
  <si>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</si>
  <si>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</si>
  <si>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</si>
  <si>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</si>
  <si>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</si>
  <si>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</si>
  <si>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</si>
  <si>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</si>
  <si>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</si>
  <si>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</si>
  <si>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</si>
  <si>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</si>
  <si>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ΔΡΑΣΤΗΡΙΟΤΗΤΑ</t>
  </si>
  <si>
    <t>ΝΕΟΕΙΣΕΡΧΟΜΕΝΟΙ</t>
  </si>
  <si>
    <t>ΓΕΩΡΓΙΑ</t>
  </si>
  <si>
    <t>ΜΕΤΑΛΛΕΙΑ</t>
  </si>
  <si>
    <t>ΜΕΤΑΠΟΙΗΣΗ</t>
  </si>
  <si>
    <t>ΗΛΕΚΤΡΙΣΜΟΣ</t>
  </si>
  <si>
    <t>ΜΕΤΑΦΟΡΕΣ</t>
  </si>
  <si>
    <t>ΤΡΑΠΕΖΕΣ</t>
  </si>
  <si>
    <t>ΥΠΗΡΕΣΙΕΣ</t>
  </si>
  <si>
    <t xml:space="preserve"> </t>
  </si>
  <si>
    <t>ΣΥΝΟΛΟ</t>
  </si>
  <si>
    <t>% ΑΝΕΡΓΙΑΣ ΕΠΙ</t>
  </si>
  <si>
    <t>ΤΟΥ Ο.Ε.Π ΕΠΑΡΧΙΑΣ</t>
  </si>
  <si>
    <t>%  ΕΠΙ ΤΟΥ ΣΥΝΟΛ.</t>
  </si>
  <si>
    <t>ΤΩΝ ΑΝΕΡΓΩΝ</t>
  </si>
  <si>
    <t xml:space="preserve">ΓΡΑΜΜΕΝΕΣ ΑΝΕΡΓΕΣ ΓΥΝΑΙΚΕΣ ΣΤΗΝ ΕΠΑΡΧΙΑ ΛΕΥΚΩΣΙΑΣ ΚΑΤΑ ΟΙΚΟΝΟΜΙΚΗ ΔΡΑΣΤΗΡΙΟΤΗΤΑ </t>
  </si>
  <si>
    <t xml:space="preserve">   ΓΡΑΜΜΕΝΟΙ ΑΝΕΡΓΟΙ ΣΤΗΝ ΕΠΑΡΧΙΑ ΛΕΥΚΩΣΙΑΣ ΚΑΤΑ ΟΙΚΟΝΟΜΙΚΗ ΔΡΑΣΤΗΡΙΟΤΗΤΑ ΚΑΙ </t>
  </si>
  <si>
    <t>ΕΜΠΟΡΙΟ</t>
  </si>
  <si>
    <t>ΞΕΝΟΔΟΧΕΙΑ</t>
  </si>
  <si>
    <t xml:space="preserve">ΟΡΟΣ </t>
  </si>
  <si>
    <t>Πίνακας 5a</t>
  </si>
  <si>
    <t>34R</t>
  </si>
  <si>
    <t>ΚΑΤΑΣΚΕΥΕΣ</t>
  </si>
  <si>
    <t>ΜΗΝΑ - 2006</t>
  </si>
  <si>
    <t xml:space="preserve">* Ο.Ε.Π της Επαρχίας Λευκωσίας 2006: </t>
  </si>
  <si>
    <t>ΚΑΙ ΜΗΝΑ - 2006</t>
  </si>
  <si>
    <t>ΚΑ/ΟΚΛΕΥ06</t>
  </si>
  <si>
    <t xml:space="preserve">Πηγή: Επαρχιακά Γραφεία Εργασίας </t>
  </si>
  <si>
    <t>12 M</t>
  </si>
  <si>
    <t>ΜΗΝΑ - 2007</t>
  </si>
  <si>
    <t>ΚΑΙ ΜΗΝΑ - 2007</t>
  </si>
  <si>
    <t xml:space="preserve">* Ο.Ε.Π της Επαρχίας Λευκωσίας 2007: </t>
  </si>
  <si>
    <t>ΜΗΝΑ - 2008</t>
  </si>
  <si>
    <t>ΚΑΙ ΜΗΝΑ - 2008</t>
  </si>
  <si>
    <t>ΜΗΝΑ - 2009</t>
  </si>
  <si>
    <t>ΚΑΙ ΜΗΝΑ - 2009</t>
  </si>
  <si>
    <t>ΜΗΝΑ - 2010</t>
  </si>
  <si>
    <t>ΚΑΙ ΜΗΝΑ - 2010</t>
  </si>
  <si>
    <t>ΓΕΩΡΓΙΑ/ ΔΑΣ/ ΑΛΙΕΙΑ</t>
  </si>
  <si>
    <t>ΟΡΥΧΙΑ/ ΜΕΤΑΛΛΕΙΑ</t>
  </si>
  <si>
    <t>ΝΕΡΟ/ ΑΠΟΒΛΗΤΑ</t>
  </si>
  <si>
    <t>ΕΝΗΜΕΡΩΣΗ/ ΕΠΙΚ</t>
  </si>
  <si>
    <t>ΔΙΑΧΕΙΡ ΑΚΙΝ ΠΕΡ</t>
  </si>
  <si>
    <t>ΔΗΜΟΣΙΑ ΔΙΟΙΚ</t>
  </si>
  <si>
    <t>ΕΚΠΑΙΔΕΥΣΗ</t>
  </si>
  <si>
    <t>ΆΛΛΕΣ ΥΠΗΡΕΣΙΕΣ</t>
  </si>
  <si>
    <t>ΝΕΟΕΙΣΡΧΟΜΕΝΟΙ</t>
  </si>
  <si>
    <t>ΜΗΝΑ - 2011</t>
  </si>
  <si>
    <t>ΚΑΙ ΜΗΝΑ - 2011</t>
  </si>
  <si>
    <t>ΜΗΝΑ - 2012</t>
  </si>
  <si>
    <t>ΚΑΙ ΜΗΝΑ - 2012</t>
  </si>
  <si>
    <t>ΓΙ/ΔΕΚ 2012</t>
  </si>
  <si>
    <t>ΜΗΝΑ - 2013</t>
  </si>
  <si>
    <t>ΚΑΙ ΜΗΝΑ - 2013</t>
  </si>
  <si>
    <t xml:space="preserve">μεταβολή 2012-2013 ανά μήνα </t>
  </si>
  <si>
    <t>ΜΗΝΑ - 2015</t>
  </si>
  <si>
    <t>ΚΑΙ ΜΗΝΑ - 2015</t>
  </si>
  <si>
    <t>ΜΗΝΑ - 2014</t>
  </si>
  <si>
    <t>ΚΑΙ ΜΗΝΑ - 2014</t>
  </si>
  <si>
    <t>34R/Πινακας 12</t>
  </si>
  <si>
    <t xml:space="preserve">Unemployment data Panagiotis each month </t>
  </si>
  <si>
    <r>
      <t xml:space="preserve">   ΓΡΑΜΜΕΝΟΙ ΑΝΕΡΓΟΙ ΣΤΗΝ ΕΠΑΡΧΙΑ </t>
    </r>
    <r>
      <rPr>
        <b/>
        <u/>
        <sz val="9"/>
        <rFont val="Arial Greek"/>
        <charset val="161"/>
      </rPr>
      <t xml:space="preserve">ΛΕΥΚΩΣΙΑΣ </t>
    </r>
    <r>
      <rPr>
        <b/>
        <sz val="9"/>
        <rFont val="Arial Greek"/>
        <family val="2"/>
        <charset val="161"/>
      </rPr>
      <t xml:space="preserve">ΚΑΤΑ ΟΙΚΟΝΟΜΙΚΗ ΔΡΑΣΤΗΡΙΟΤΗΤΑ ΚΑΙ </t>
    </r>
  </si>
  <si>
    <r>
      <t>ΓΡΑΜΜΕΝΕΣ ΑΝΕΡΓΕΣ ΓΥΝΑΙΚΕΣ ΣΤΗΝ ΕΠΑΡΧΙΑ</t>
    </r>
    <r>
      <rPr>
        <b/>
        <u/>
        <sz val="9"/>
        <rFont val="Arial Greek"/>
        <charset val="161"/>
      </rPr>
      <t xml:space="preserve"> ΛΕΥΚΩΣΙΑΣ</t>
    </r>
    <r>
      <rPr>
        <b/>
        <sz val="9"/>
        <rFont val="Arial Greek"/>
        <charset val="161"/>
      </rPr>
      <t xml:space="preserve"> ΚΑΤΑ ΟΙΚΟΝΟΜΙΚΗ ΔΡΑΣΤΗΡΙΟΤΗΤΑ </t>
    </r>
  </si>
  <si>
    <t>ΜΗΝΑ - 2016</t>
  </si>
  <si>
    <t>ΚΑΙ ΜΗΝΑ - 2016</t>
  </si>
  <si>
    <t>ΤΩΝ ΑΝΕΡΓΩΝ ΣΤΗΝ ΕΠΑΡΧΙΑ</t>
  </si>
  <si>
    <t>ΜΗΝΑ - 2017</t>
  </si>
  <si>
    <t>ΚΑΙ ΜΗΝΑ - 2017</t>
  </si>
  <si>
    <t>ΜΗΝΑ - 2019</t>
  </si>
  <si>
    <t>ΚΑΙ ΜΗΝΑ - 2019</t>
  </si>
  <si>
    <t>ΜΗΝΑ - 2020</t>
  </si>
  <si>
    <t>ΚΑΙ ΜΗΝΑ - 2020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</si>
</sst>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38" x14ac:knownFonts="1">
    <font>
      <sz val="10"/>
      <name val="Arial"/>
      <charset val="161"/>
    </font>
    <font>
      <sz val="11"/>
      <color theme="1"/>
      <name val="Calibri"/>
      <family val="2"/>
      <scheme val="minor"/>
    </font>
    <font>
      <b/>
      <sz val="9"/>
      <name val="Arial Greek"/>
      <family val="2"/>
      <charset val="161"/>
    </font>
    <font>
      <sz val="9"/>
      <name val="Arial Greek"/>
      <family val="2"/>
      <charset val="161"/>
    </font>
    <font>
      <b/>
      <sz val="9"/>
      <name val="Arial Greek"/>
      <charset val="161"/>
    </font>
    <font>
      <sz val="9"/>
      <name val="Arial"/>
      <family val="2"/>
      <charset val="161"/>
    </font>
    <font>
      <b/>
      <sz val="9"/>
      <name val="Arial"/>
      <family val="2"/>
    </font>
    <font>
      <b/>
      <sz val="8"/>
      <name val="Arial Greek"/>
      <family val="2"/>
      <charset val="161"/>
    </font>
    <font>
      <sz val="10"/>
      <name val="Arial Greek"/>
    </font>
    <font>
      <sz val="10"/>
      <name val="Arial"/>
      <family val="2"/>
    </font>
    <font>
      <b/>
      <sz val="9"/>
      <name val="Arial"/>
      <family val="2"/>
      <charset val="161"/>
    </font>
    <font>
      <sz val="8"/>
      <name val="Arial"/>
      <family val="2"/>
      <charset val="161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rgb="FFFF0000"/>
      <name val="Arial Greek"/>
      <family val="2"/>
      <charset val="161"/>
    </font>
    <font>
      <b/>
      <sz val="10"/>
      <name val="Arial"/>
      <family val="2"/>
      <charset val="161"/>
    </font>
    <font>
      <b/>
      <sz val="10"/>
      <name val="Arial"/>
      <family val="2"/>
    </font>
    <font>
      <b/>
      <sz val="10"/>
      <name val="Arial Greek"/>
    </font>
    <font>
      <b/>
      <u/>
      <sz val="9"/>
      <name val="Arial Greek"/>
      <charset val="161"/>
    </font>
    <font>
      <b/>
      <sz val="10"/>
      <name val="Arial Greek"/>
      <charset val="161"/>
    </font>
    <font>
      <sz val="10"/>
      <name val="Arial"/>
      <family val="2"/>
      <charset val="161"/>
    </font>
    <font>
      <sz val="11"/>
      <name val="Calibri"/>
      <family val="2"/>
      <charset val="161"/>
      <scheme val="minor"/>
    </font>
    <font>
      <b/>
      <sz val="11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53">
    <xf numFmtId="0" fontId="0" fillId="0" borderId="0"/>
    <xf numFmtId="0" fontId="12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0" borderId="10" applyNumberFormat="0" applyFill="0" applyAlignment="0" applyProtection="0"/>
    <xf numFmtId="0" fontId="16" fillId="0" borderId="11" applyNumberFormat="0" applyFill="0" applyAlignment="0" applyProtection="0"/>
    <xf numFmtId="0" fontId="16" fillId="0" borderId="0" applyNumberFormat="0" applyFill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0" applyNumberFormat="0" applyBorder="0" applyAlignment="0" applyProtection="0"/>
    <xf numFmtId="0" fontId="20" fillId="6" borderId="12" applyNumberFormat="0" applyAlignment="0" applyProtection="0"/>
    <xf numFmtId="0" fontId="21" fillId="7" borderId="13" applyNumberFormat="0" applyAlignment="0" applyProtection="0"/>
    <xf numFmtId="0" fontId="22" fillId="7" borderId="12" applyNumberFormat="0" applyAlignment="0" applyProtection="0"/>
    <xf numFmtId="0" fontId="23" fillId="0" borderId="14" applyNumberFormat="0" applyFill="0" applyAlignment="0" applyProtection="0"/>
    <xf numFmtId="0" fontId="24" fillId="8" borderId="15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7" applyNumberFormat="0" applyFill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8" fillId="33" borderId="0" applyNumberFormat="0" applyBorder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9" borderId="16" applyNumberFormat="0" applyFont="0" applyAlignment="0" applyProtection="0"/>
    <xf numFmtId="0" fontId="1" fillId="0" borderId="0"/>
    <xf numFmtId="0" fontId="1" fillId="0" borderId="0"/>
  </cellStyleXfs>
  <cellXfs count="123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4" fillId="0" borderId="0" xfId="0" quotePrefix="1" applyFont="1" applyAlignment="1">
      <alignment horizontal="left"/>
    </xf>
    <xf numFmtId="0" fontId="5" fillId="0" borderId="0" xfId="0" applyFont="1"/>
    <xf numFmtId="0" fontId="4" fillId="0" borderId="0" xfId="0" applyFont="1"/>
    <xf numFmtId="0" fontId="4" fillId="0" borderId="1" xfId="0" applyFont="1" applyBorder="1"/>
    <xf numFmtId="0" fontId="4" fillId="0" borderId="2" xfId="0" applyFont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4" fillId="0" borderId="4" xfId="0" quotePrefix="1" applyFont="1" applyBorder="1" applyAlignment="1">
      <alignment horizontal="left"/>
    </xf>
    <xf numFmtId="3" fontId="2" fillId="0" borderId="0" xfId="0" applyNumberFormat="1" applyFont="1" applyBorder="1"/>
    <xf numFmtId="0" fontId="2" fillId="0" borderId="0" xfId="0" applyFont="1" applyBorder="1"/>
    <xf numFmtId="3" fontId="2" fillId="0" borderId="7" xfId="0" applyNumberFormat="1" applyFont="1" applyBorder="1"/>
    <xf numFmtId="3" fontId="2" fillId="0" borderId="8" xfId="0" applyNumberFormat="1" applyFont="1" applyBorder="1"/>
    <xf numFmtId="3" fontId="2" fillId="0" borderId="2" xfId="0" applyNumberFormat="1" applyFont="1" applyBorder="1"/>
    <xf numFmtId="0" fontId="3" fillId="0" borderId="6" xfId="0" applyFont="1" applyBorder="1"/>
    <xf numFmtId="0" fontId="3" fillId="0" borderId="8" xfId="0" applyFont="1" applyBorder="1"/>
    <xf numFmtId="0" fontId="4" fillId="0" borderId="1" xfId="0" quotePrefix="1" applyFont="1" applyBorder="1" applyAlignment="1">
      <alignment horizontal="left"/>
    </xf>
    <xf numFmtId="164" fontId="2" fillId="0" borderId="2" xfId="0" applyNumberFormat="1" applyFont="1" applyBorder="1"/>
    <xf numFmtId="0" fontId="4" fillId="0" borderId="5" xfId="0" applyFont="1" applyBorder="1"/>
    <xf numFmtId="0" fontId="4" fillId="0" borderId="6" xfId="0" applyFont="1" applyBorder="1"/>
    <xf numFmtId="164" fontId="4" fillId="0" borderId="6" xfId="0" applyNumberFormat="1" applyFont="1" applyBorder="1"/>
    <xf numFmtId="164" fontId="4" fillId="0" borderId="8" xfId="0" applyNumberFormat="1" applyFont="1" applyBorder="1"/>
    <xf numFmtId="0" fontId="4" fillId="0" borderId="0" xfId="0" quotePrefix="1" applyFont="1" applyAlignment="1">
      <alignment horizontal="fill"/>
    </xf>
    <xf numFmtId="0" fontId="4" fillId="0" borderId="7" xfId="0" quotePrefix="1" applyFont="1" applyBorder="1" applyAlignment="1">
      <alignment horizontal="right"/>
    </xf>
    <xf numFmtId="0" fontId="4" fillId="0" borderId="5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6" fillId="0" borderId="0" xfId="0" applyFont="1" applyBorder="1"/>
    <xf numFmtId="3" fontId="4" fillId="0" borderId="0" xfId="0" applyNumberFormat="1" applyFont="1"/>
    <xf numFmtId="0" fontId="2" fillId="0" borderId="2" xfId="0" applyFont="1" applyBorder="1"/>
    <xf numFmtId="3" fontId="2" fillId="0" borderId="3" xfId="0" applyNumberFormat="1" applyFont="1" applyBorder="1"/>
    <xf numFmtId="3" fontId="2" fillId="0" borderId="6" xfId="0" applyNumberFormat="1" applyFont="1" applyBorder="1"/>
    <xf numFmtId="0" fontId="5" fillId="0" borderId="4" xfId="0" applyFont="1" applyBorder="1"/>
    <xf numFmtId="0" fontId="5" fillId="0" borderId="0" xfId="0" applyFont="1" applyBorder="1"/>
    <xf numFmtId="0" fontId="2" fillId="0" borderId="7" xfId="0" applyFont="1" applyBorder="1" applyAlignment="1">
      <alignment horizontal="center"/>
    </xf>
    <xf numFmtId="0" fontId="4" fillId="0" borderId="7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64" fontId="2" fillId="0" borderId="3" xfId="0" applyNumberFormat="1" applyFont="1" applyBorder="1"/>
    <xf numFmtId="0" fontId="2" fillId="0" borderId="8" xfId="0" applyFont="1" applyBorder="1" applyAlignment="1">
      <alignment horizontal="center"/>
    </xf>
    <xf numFmtId="9" fontId="2" fillId="0" borderId="0" xfId="0" applyNumberFormat="1" applyFont="1" applyBorder="1"/>
    <xf numFmtId="9" fontId="2" fillId="0" borderId="7" xfId="0" applyNumberFormat="1" applyFont="1" applyBorder="1"/>
    <xf numFmtId="0" fontId="7" fillId="0" borderId="4" xfId="0" applyFont="1" applyBorder="1" applyAlignment="1">
      <alignment horizontal="left"/>
    </xf>
    <xf numFmtId="3" fontId="2" fillId="0" borderId="0" xfId="0" applyNumberFormat="1" applyFont="1" applyFill="1" applyBorder="1"/>
    <xf numFmtId="0" fontId="8" fillId="0" borderId="0" xfId="0" applyFont="1"/>
    <xf numFmtId="3" fontId="7" fillId="0" borderId="0" xfId="0" applyNumberFormat="1" applyFont="1" applyBorder="1"/>
    <xf numFmtId="3" fontId="5" fillId="0" borderId="0" xfId="0" applyNumberFormat="1" applyFont="1"/>
    <xf numFmtId="1" fontId="9" fillId="0" borderId="4" xfId="0" applyNumberFormat="1" applyFont="1" applyBorder="1"/>
    <xf numFmtId="0" fontId="7" fillId="0" borderId="4" xfId="0" applyFont="1" applyBorder="1"/>
    <xf numFmtId="0" fontId="7" fillId="0" borderId="4" xfId="0" quotePrefix="1" applyFont="1" applyBorder="1" applyAlignment="1">
      <alignment horizontal="left"/>
    </xf>
    <xf numFmtId="0" fontId="7" fillId="0" borderId="1" xfId="0" quotePrefix="1" applyFont="1" applyBorder="1" applyAlignment="1">
      <alignment horizontal="left"/>
    </xf>
    <xf numFmtId="0" fontId="5" fillId="0" borderId="6" xfId="0" applyFont="1" applyBorder="1" applyAlignment="1">
      <alignment horizontal="center"/>
    </xf>
    <xf numFmtId="1" fontId="9" fillId="0" borderId="0" xfId="0" applyNumberFormat="1" applyFont="1" applyBorder="1"/>
    <xf numFmtId="0" fontId="10" fillId="0" borderId="0" xfId="0" applyFont="1" applyBorder="1"/>
    <xf numFmtId="0" fontId="12" fillId="0" borderId="0" xfId="1"/>
    <xf numFmtId="0" fontId="12" fillId="0" borderId="0" xfId="1" applyBorder="1"/>
    <xf numFmtId="0" fontId="12" fillId="0" borderId="0" xfId="2"/>
    <xf numFmtId="0" fontId="2" fillId="0" borderId="0" xfId="0" applyFont="1" applyFill="1" applyBorder="1"/>
    <xf numFmtId="0" fontId="7" fillId="0" borderId="0" xfId="0" applyFont="1" applyBorder="1"/>
    <xf numFmtId="0" fontId="12" fillId="2" borderId="0" xfId="1" applyFill="1"/>
    <xf numFmtId="0" fontId="1" fillId="0" borderId="0" xfId="43"/>
    <xf numFmtId="0" fontId="1" fillId="0" borderId="0" xfId="49"/>
    <xf numFmtId="0" fontId="1" fillId="0" borderId="0" xfId="47"/>
    <xf numFmtId="0" fontId="1" fillId="0" borderId="0" xfId="45"/>
    <xf numFmtId="3" fontId="29" fillId="0" borderId="0" xfId="0" applyNumberFormat="1" applyFont="1" applyBorder="1"/>
    <xf numFmtId="0" fontId="1" fillId="0" borderId="0" xfId="51"/>
    <xf numFmtId="0" fontId="1" fillId="0" borderId="0" xfId="52"/>
    <xf numFmtId="0" fontId="10" fillId="0" borderId="0" xfId="0" applyFont="1"/>
    <xf numFmtId="0" fontId="10" fillId="0" borderId="5" xfId="0" applyFont="1" applyBorder="1"/>
    <xf numFmtId="0" fontId="10" fillId="0" borderId="6" xfId="0" applyFont="1" applyBorder="1"/>
    <xf numFmtId="0" fontId="30" fillId="0" borderId="0" xfId="0" applyNumberFormat="1" applyFont="1"/>
    <xf numFmtId="0" fontId="10" fillId="0" borderId="0" xfId="0" applyNumberFormat="1" applyFont="1"/>
    <xf numFmtId="0" fontId="30" fillId="0" borderId="0" xfId="0" applyFont="1"/>
    <xf numFmtId="0" fontId="27" fillId="0" borderId="0" xfId="1" applyFont="1"/>
    <xf numFmtId="3" fontId="10" fillId="0" borderId="0" xfId="0" applyNumberFormat="1" applyFont="1"/>
    <xf numFmtId="0" fontId="2" fillId="0" borderId="6" xfId="0" applyFont="1" applyBorder="1"/>
    <xf numFmtId="0" fontId="2" fillId="0" borderId="8" xfId="0" applyFont="1" applyBorder="1"/>
    <xf numFmtId="0" fontId="10" fillId="0" borderId="6" xfId="0" applyFont="1" applyBorder="1" applyAlignment="1">
      <alignment horizontal="center"/>
    </xf>
    <xf numFmtId="0" fontId="27" fillId="0" borderId="0" xfId="2" applyFont="1"/>
    <xf numFmtId="1" fontId="31" fillId="0" borderId="0" xfId="0" applyNumberFormat="1" applyFont="1" applyBorder="1"/>
    <xf numFmtId="0" fontId="32" fillId="0" borderId="0" xfId="0" applyFont="1"/>
    <xf numFmtId="0" fontId="34" fillId="0" borderId="0" xfId="0" applyFont="1"/>
    <xf numFmtId="0" fontId="0" fillId="0" borderId="18" xfId="0" applyNumberFormat="1" applyBorder="1"/>
    <xf numFmtId="0" fontId="0" fillId="0" borderId="18" xfId="0" applyBorder="1"/>
    <xf numFmtId="0" fontId="0" fillId="0" borderId="0" xfId="0" applyNumberFormat="1"/>
    <xf numFmtId="0" fontId="10" fillId="0" borderId="0" xfId="0" applyFont="1" applyBorder="1" applyAlignment="1">
      <alignment horizontal="center"/>
    </xf>
    <xf numFmtId="0" fontId="27" fillId="0" borderId="0" xfId="51" applyFont="1"/>
    <xf numFmtId="0" fontId="35" fillId="0" borderId="18" xfId="0" applyNumberFormat="1" applyFont="1" applyBorder="1"/>
    <xf numFmtId="0" fontId="36" fillId="0" borderId="19" xfId="0" applyNumberFormat="1" applyFont="1" applyBorder="1"/>
    <xf numFmtId="0" fontId="36" fillId="0" borderId="20" xfId="0" applyNumberFormat="1" applyFont="1" applyBorder="1"/>
    <xf numFmtId="0" fontId="36" fillId="0" borderId="21" xfId="0" applyFont="1" applyBorder="1"/>
    <xf numFmtId="0" fontId="36" fillId="0" borderId="22" xfId="0" applyNumberFormat="1" applyFont="1" applyBorder="1"/>
    <xf numFmtId="0" fontId="36" fillId="0" borderId="18" xfId="0" applyNumberFormat="1" applyFont="1" applyBorder="1"/>
    <xf numFmtId="0" fontId="36" fillId="0" borderId="23" xfId="0" applyFont="1" applyBorder="1"/>
    <xf numFmtId="0" fontId="36" fillId="0" borderId="24" xfId="0" applyFont="1" applyBorder="1"/>
    <xf numFmtId="0" fontId="36" fillId="0" borderId="25" xfId="0" applyFont="1" applyBorder="1"/>
    <xf numFmtId="0" fontId="36" fillId="0" borderId="26" xfId="0" applyFont="1" applyBorder="1"/>
    <xf numFmtId="0" fontId="37" fillId="0" borderId="0" xfId="1" applyFont="1"/>
    <xf numFmtId="0" fontId="35" fillId="0" borderId="0" xfId="0" applyNumberFormat="1" applyFont="1"/>
    <xf numFmtId="0" fontId="37" fillId="0" borderId="0" xfId="2" applyFont="1"/>
    <xf numFmtId="0" fontId="10" fillId="0" borderId="4" xfId="0" applyFont="1" applyBorder="1"/>
    <xf numFmtId="0" fontId="4" fillId="0" borderId="18" xfId="0" applyFont="1" applyBorder="1"/>
    <xf numFmtId="0" fontId="7" fillId="0" borderId="19" xfId="0" applyFont="1" applyBorder="1"/>
    <xf numFmtId="0" fontId="4" fillId="0" borderId="20" xfId="0" applyFont="1" applyBorder="1"/>
    <xf numFmtId="0" fontId="35" fillId="0" borderId="20" xfId="0" applyNumberFormat="1" applyFont="1" applyBorder="1"/>
    <xf numFmtId="0" fontId="7" fillId="0" borderId="22" xfId="0" applyFont="1" applyBorder="1"/>
    <xf numFmtId="0" fontId="7" fillId="0" borderId="22" xfId="0" quotePrefix="1" applyFont="1" applyBorder="1" applyAlignment="1">
      <alignment horizontal="left"/>
    </xf>
    <xf numFmtId="0" fontId="7" fillId="0" borderId="22" xfId="0" applyFont="1" applyBorder="1" applyAlignment="1">
      <alignment horizontal="left"/>
    </xf>
    <xf numFmtId="0" fontId="7" fillId="0" borderId="24" xfId="0" quotePrefix="1" applyFont="1" applyBorder="1" applyAlignment="1">
      <alignment horizontal="left"/>
    </xf>
    <xf numFmtId="0" fontId="4" fillId="0" borderId="25" xfId="0" applyFont="1" applyBorder="1"/>
    <xf numFmtId="0" fontId="35" fillId="0" borderId="25" xfId="0" applyNumberFormat="1" applyFont="1" applyBorder="1"/>
    <xf numFmtId="0" fontId="35" fillId="0" borderId="25" xfId="0" applyFont="1" applyBorder="1"/>
    <xf numFmtId="0" fontId="35" fillId="0" borderId="21" xfId="0" applyNumberFormat="1" applyFont="1" applyBorder="1"/>
    <xf numFmtId="0" fontId="35" fillId="0" borderId="23" xfId="0" applyNumberFormat="1" applyFont="1" applyBorder="1"/>
    <xf numFmtId="0" fontId="35" fillId="0" borderId="26" xfId="0" applyNumberFormat="1" applyFont="1" applyBorder="1"/>
    <xf numFmtId="0" fontId="0" fillId="0" borderId="20" xfId="0" applyNumberFormat="1" applyBorder="1"/>
    <xf numFmtId="0" fontId="0" fillId="0" borderId="25" xfId="0" applyNumberFormat="1" applyBorder="1"/>
  </cellXfs>
  <cellStyles count="5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9" builtinId="27" customBuiltin="1"/>
    <cellStyle name="Calculation" xfId="13" builtinId="22" customBuiltin="1"/>
    <cellStyle name="Check Cell" xfId="15" builtinId="23" customBuiltin="1"/>
    <cellStyle name="Explanatory Text" xfId="17" builtinId="53" customBuiltin="1"/>
    <cellStyle name="Good" xfId="8" builtinId="26" customBuiltin="1"/>
    <cellStyle name="Heading 1" xfId="4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Input" xfId="11" builtinId="20" customBuiltin="1"/>
    <cellStyle name="Linked Cell" xfId="14" builtinId="24" customBuiltin="1"/>
    <cellStyle name="Neutral" xfId="10" builtinId="28" customBuiltin="1"/>
    <cellStyle name="Normal" xfId="0" builtinId="0"/>
    <cellStyle name="Normal 2" xfId="43"/>
    <cellStyle name="Normal 3" xfId="1"/>
    <cellStyle name="Normal 3 2" xfId="51"/>
    <cellStyle name="Normal 4" xfId="2"/>
    <cellStyle name="Normal 4 2" xfId="52"/>
    <cellStyle name="Normal 5" xfId="49"/>
    <cellStyle name="Normal 6" xfId="47"/>
    <cellStyle name="Normal 7" xfId="45"/>
    <cellStyle name="Note 2" xfId="50"/>
    <cellStyle name="Note 3" xfId="46"/>
    <cellStyle name="Note 4" xfId="44"/>
    <cellStyle name="Note 5" xfId="48"/>
    <cellStyle name="Output" xfId="12" builtinId="21" customBuiltin="1"/>
    <cellStyle name="Title" xfId="3" builtinId="15" customBuiltin="1"/>
    <cellStyle name="Total" xfId="18" builtinId="25" customBuiltin="1"/>
    <cellStyle name="Warning Text" xfId="16" builtinId="11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tabSelected="1" zoomScale="84" zoomScaleNormal="84" workbookViewId="0">
      <selection activeCell="S40" sqref="S40"/>
    </sheetView>
  </sheetViews>
  <sheetFormatPr defaultColWidth="9.140625" defaultRowHeight="12" x14ac:dyDescent="0.2"/>
  <cols>
    <col min="1" max="1" width="17.42578125" style="73" customWidth="1"/>
    <col min="2" max="2" width="2.42578125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84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106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  <c r="O6" s="45" t="s">
        <v>42</v>
      </c>
    </row>
    <row r="7" spans="1:18" ht="15" x14ac:dyDescent="0.25">
      <c r="A7" s="108" t="s">
        <v>52</v>
      </c>
      <c r="B7" s="109"/>
      <c r="C7" s="110">
        <v>31</v>
      </c>
      <c r="D7" s="110">
        <v>31</v>
      </c>
      <c r="E7" s="110">
        <v>38</v>
      </c>
      <c r="F7" s="110">
        <v>41</v>
      </c>
      <c r="G7" s="110">
        <v>43</v>
      </c>
      <c r="H7" s="110">
        <v>44</v>
      </c>
      <c r="I7" s="110">
        <v>41</v>
      </c>
      <c r="J7" s="110">
        <v>47</v>
      </c>
      <c r="K7" s="110">
        <v>46</v>
      </c>
      <c r="L7" s="110">
        <v>50</v>
      </c>
      <c r="M7" s="110">
        <v>54</v>
      </c>
      <c r="N7" s="118">
        <v>55</v>
      </c>
      <c r="O7" s="19">
        <f>SUM(C7:N7)/12</f>
        <v>43.416666666666664</v>
      </c>
      <c r="P7" s="103"/>
    </row>
    <row r="8" spans="1:18" ht="12.75" x14ac:dyDescent="0.2">
      <c r="A8" s="111" t="s">
        <v>53</v>
      </c>
      <c r="B8" s="107"/>
      <c r="C8" s="93">
        <v>13</v>
      </c>
      <c r="D8" s="93">
        <v>11</v>
      </c>
      <c r="E8" s="93">
        <v>12</v>
      </c>
      <c r="F8" s="93">
        <v>15</v>
      </c>
      <c r="G8" s="93">
        <v>15</v>
      </c>
      <c r="H8" s="93">
        <v>15</v>
      </c>
      <c r="I8" s="93">
        <v>12</v>
      </c>
      <c r="J8" s="93">
        <v>12</v>
      </c>
      <c r="K8" s="93">
        <v>12</v>
      </c>
      <c r="L8" s="93">
        <v>13</v>
      </c>
      <c r="M8" s="93">
        <v>11</v>
      </c>
      <c r="N8" s="119">
        <v>13</v>
      </c>
      <c r="O8" s="19">
        <f t="shared" ref="O8:O22" si="0">SUM(C8:N8)/12</f>
        <v>12.833333333333334</v>
      </c>
    </row>
    <row r="9" spans="1:18" ht="12.75" x14ac:dyDescent="0.2">
      <c r="A9" s="112" t="s">
        <v>18</v>
      </c>
      <c r="B9" s="107"/>
      <c r="C9" s="93">
        <v>562</v>
      </c>
      <c r="D9" s="93">
        <v>574</v>
      </c>
      <c r="E9" s="93">
        <v>620</v>
      </c>
      <c r="F9" s="93">
        <v>683</v>
      </c>
      <c r="G9" s="93">
        <v>707</v>
      </c>
      <c r="H9" s="93">
        <v>715</v>
      </c>
      <c r="I9" s="93">
        <v>693</v>
      </c>
      <c r="J9" s="93">
        <v>778</v>
      </c>
      <c r="K9" s="93">
        <v>787</v>
      </c>
      <c r="L9" s="93">
        <v>791</v>
      </c>
      <c r="M9" s="93">
        <v>807</v>
      </c>
      <c r="N9" s="119">
        <v>810</v>
      </c>
      <c r="O9" s="19">
        <f t="shared" si="0"/>
        <v>710.58333333333337</v>
      </c>
    </row>
    <row r="10" spans="1:18" ht="15" x14ac:dyDescent="0.25">
      <c r="A10" s="112" t="s">
        <v>19</v>
      </c>
      <c r="B10" s="107"/>
      <c r="C10" s="93">
        <v>6</v>
      </c>
      <c r="D10" s="93">
        <v>7</v>
      </c>
      <c r="E10" s="93">
        <v>7</v>
      </c>
      <c r="F10" s="93">
        <v>7</v>
      </c>
      <c r="G10" s="93">
        <v>8</v>
      </c>
      <c r="H10" s="93">
        <v>7</v>
      </c>
      <c r="I10" s="93">
        <v>8</v>
      </c>
      <c r="J10" s="93">
        <v>7</v>
      </c>
      <c r="K10" s="93">
        <v>7</v>
      </c>
      <c r="L10" s="93">
        <v>10</v>
      </c>
      <c r="M10" s="93">
        <v>9</v>
      </c>
      <c r="N10" s="119">
        <v>8</v>
      </c>
      <c r="O10" s="19">
        <f t="shared" si="0"/>
        <v>7.583333333333333</v>
      </c>
      <c r="Q10" s="103"/>
      <c r="R10" s="103"/>
    </row>
    <row r="11" spans="1:18" ht="12.75" x14ac:dyDescent="0.2">
      <c r="A11" s="113" t="s">
        <v>54</v>
      </c>
      <c r="B11" s="107"/>
      <c r="C11" s="93">
        <v>31</v>
      </c>
      <c r="D11" s="93">
        <v>28</v>
      </c>
      <c r="E11" s="93">
        <v>36</v>
      </c>
      <c r="F11" s="93">
        <v>38</v>
      </c>
      <c r="G11" s="93">
        <v>39</v>
      </c>
      <c r="H11" s="93">
        <v>38</v>
      </c>
      <c r="I11" s="93">
        <v>37</v>
      </c>
      <c r="J11" s="93">
        <v>41</v>
      </c>
      <c r="K11" s="93">
        <v>41</v>
      </c>
      <c r="L11" s="93">
        <v>36</v>
      </c>
      <c r="M11" s="93">
        <v>38</v>
      </c>
      <c r="N11" s="119">
        <v>36</v>
      </c>
      <c r="O11" s="19">
        <f t="shared" si="0"/>
        <v>36.583333333333336</v>
      </c>
    </row>
    <row r="12" spans="1:18" ht="12.75" x14ac:dyDescent="0.2">
      <c r="A12" s="113" t="s">
        <v>36</v>
      </c>
      <c r="B12" s="107"/>
      <c r="C12" s="93">
        <v>417</v>
      </c>
      <c r="D12" s="93">
        <v>386</v>
      </c>
      <c r="E12" s="93">
        <v>437</v>
      </c>
      <c r="F12" s="93">
        <v>488</v>
      </c>
      <c r="G12" s="93">
        <v>502</v>
      </c>
      <c r="H12" s="93">
        <v>488</v>
      </c>
      <c r="I12" s="93">
        <v>468</v>
      </c>
      <c r="J12" s="93">
        <v>489</v>
      </c>
      <c r="K12" s="93">
        <v>492</v>
      </c>
      <c r="L12" s="93">
        <v>502</v>
      </c>
      <c r="M12" s="93">
        <v>535</v>
      </c>
      <c r="N12" s="119">
        <v>570</v>
      </c>
      <c r="O12" s="19">
        <f t="shared" si="0"/>
        <v>481.16666666666669</v>
      </c>
    </row>
    <row r="13" spans="1:18" ht="12.75" x14ac:dyDescent="0.2">
      <c r="A13" s="112" t="s">
        <v>31</v>
      </c>
      <c r="B13" s="107"/>
      <c r="C13" s="93">
        <v>1255</v>
      </c>
      <c r="D13" s="93">
        <v>1276</v>
      </c>
      <c r="E13" s="93">
        <v>1383</v>
      </c>
      <c r="F13" s="93">
        <v>1553</v>
      </c>
      <c r="G13" s="93">
        <v>1636</v>
      </c>
      <c r="H13" s="93">
        <v>1741</v>
      </c>
      <c r="I13" s="93">
        <v>1701</v>
      </c>
      <c r="J13" s="93">
        <v>1869</v>
      </c>
      <c r="K13" s="93">
        <v>1922</v>
      </c>
      <c r="L13" s="93">
        <v>1945</v>
      </c>
      <c r="M13" s="93">
        <v>1982</v>
      </c>
      <c r="N13" s="119">
        <v>1965</v>
      </c>
      <c r="O13" s="19">
        <f t="shared" si="0"/>
        <v>1685.6666666666667</v>
      </c>
    </row>
    <row r="14" spans="1:18" ht="12.75" x14ac:dyDescent="0.2">
      <c r="A14" s="112" t="s">
        <v>20</v>
      </c>
      <c r="B14" s="107"/>
      <c r="C14" s="93">
        <v>185</v>
      </c>
      <c r="D14" s="93">
        <v>158</v>
      </c>
      <c r="E14" s="93">
        <v>167</v>
      </c>
      <c r="F14" s="93">
        <v>193</v>
      </c>
      <c r="G14" s="93">
        <v>201</v>
      </c>
      <c r="H14" s="93">
        <v>212</v>
      </c>
      <c r="I14" s="93">
        <v>247</v>
      </c>
      <c r="J14" s="93">
        <v>265</v>
      </c>
      <c r="K14" s="93">
        <v>255</v>
      </c>
      <c r="L14" s="93">
        <v>245</v>
      </c>
      <c r="M14" s="93">
        <v>265</v>
      </c>
      <c r="N14" s="119">
        <v>266</v>
      </c>
      <c r="O14" s="19">
        <f t="shared" si="0"/>
        <v>221.58333333333334</v>
      </c>
    </row>
    <row r="15" spans="1:18" ht="12.75" x14ac:dyDescent="0.2">
      <c r="A15" s="113" t="s">
        <v>32</v>
      </c>
      <c r="B15" s="107"/>
      <c r="C15" s="93">
        <v>505</v>
      </c>
      <c r="D15" s="93">
        <v>500</v>
      </c>
      <c r="E15" s="93">
        <v>572</v>
      </c>
      <c r="F15" s="93">
        <v>652</v>
      </c>
      <c r="G15" s="93">
        <v>686</v>
      </c>
      <c r="H15" s="93">
        <v>683</v>
      </c>
      <c r="I15" s="93">
        <v>695</v>
      </c>
      <c r="J15" s="93">
        <v>728</v>
      </c>
      <c r="K15" s="93">
        <v>717</v>
      </c>
      <c r="L15" s="93">
        <v>730</v>
      </c>
      <c r="M15" s="93">
        <v>779</v>
      </c>
      <c r="N15" s="119">
        <v>809</v>
      </c>
      <c r="O15" s="19">
        <f t="shared" si="0"/>
        <v>671.33333333333337</v>
      </c>
    </row>
    <row r="16" spans="1:18" ht="12.75" x14ac:dyDescent="0.2">
      <c r="A16" s="113" t="s">
        <v>55</v>
      </c>
      <c r="B16" s="107"/>
      <c r="C16" s="93">
        <v>226</v>
      </c>
      <c r="D16" s="93">
        <v>222</v>
      </c>
      <c r="E16" s="93">
        <v>256</v>
      </c>
      <c r="F16" s="93">
        <v>298</v>
      </c>
      <c r="G16" s="93">
        <v>331</v>
      </c>
      <c r="H16" s="93">
        <v>331</v>
      </c>
      <c r="I16" s="93">
        <v>342</v>
      </c>
      <c r="J16" s="93">
        <v>372</v>
      </c>
      <c r="K16" s="93">
        <v>366</v>
      </c>
      <c r="L16" s="93">
        <v>377</v>
      </c>
      <c r="M16" s="93">
        <v>399</v>
      </c>
      <c r="N16" s="119">
        <v>423</v>
      </c>
      <c r="O16" s="19">
        <f t="shared" si="0"/>
        <v>328.58333333333331</v>
      </c>
    </row>
    <row r="17" spans="1:16" ht="12.75" x14ac:dyDescent="0.2">
      <c r="A17" s="111" t="s">
        <v>21</v>
      </c>
      <c r="B17" s="107"/>
      <c r="C17" s="93">
        <v>592</v>
      </c>
      <c r="D17" s="93">
        <v>563</v>
      </c>
      <c r="E17" s="93">
        <v>574</v>
      </c>
      <c r="F17" s="93">
        <v>615</v>
      </c>
      <c r="G17" s="93">
        <v>625</v>
      </c>
      <c r="H17" s="93">
        <v>607</v>
      </c>
      <c r="I17" s="93">
        <v>609</v>
      </c>
      <c r="J17" s="93">
        <v>641</v>
      </c>
      <c r="K17" s="93">
        <v>653</v>
      </c>
      <c r="L17" s="93">
        <v>644</v>
      </c>
      <c r="M17" s="93">
        <v>651</v>
      </c>
      <c r="N17" s="119">
        <v>687</v>
      </c>
      <c r="O17" s="19">
        <f t="shared" si="0"/>
        <v>621.75</v>
      </c>
    </row>
    <row r="18" spans="1:16" ht="12.75" x14ac:dyDescent="0.2">
      <c r="A18" s="111" t="s">
        <v>56</v>
      </c>
      <c r="B18" s="107"/>
      <c r="C18" s="93">
        <v>46</v>
      </c>
      <c r="D18" s="93">
        <v>44</v>
      </c>
      <c r="E18" s="93">
        <v>45</v>
      </c>
      <c r="F18" s="93">
        <v>54</v>
      </c>
      <c r="G18" s="93">
        <v>57</v>
      </c>
      <c r="H18" s="93">
        <v>58</v>
      </c>
      <c r="I18" s="93">
        <v>57</v>
      </c>
      <c r="J18" s="93">
        <v>65</v>
      </c>
      <c r="K18" s="93">
        <v>67</v>
      </c>
      <c r="L18" s="93">
        <v>61</v>
      </c>
      <c r="M18" s="93">
        <v>62</v>
      </c>
      <c r="N18" s="119">
        <v>65</v>
      </c>
      <c r="O18" s="19">
        <f t="shared" si="0"/>
        <v>56.75</v>
      </c>
    </row>
    <row r="19" spans="1:16" ht="12.75" x14ac:dyDescent="0.2">
      <c r="A19" s="111" t="s">
        <v>57</v>
      </c>
      <c r="B19" s="107"/>
      <c r="C19" s="93">
        <v>386</v>
      </c>
      <c r="D19" s="93">
        <v>366</v>
      </c>
      <c r="E19" s="93">
        <v>387</v>
      </c>
      <c r="F19" s="93">
        <v>430</v>
      </c>
      <c r="G19" s="93">
        <v>471</v>
      </c>
      <c r="H19" s="93">
        <v>749</v>
      </c>
      <c r="I19" s="93">
        <v>924</v>
      </c>
      <c r="J19" s="93">
        <v>973</v>
      </c>
      <c r="K19" s="93">
        <v>542</v>
      </c>
      <c r="L19" s="93">
        <v>522</v>
      </c>
      <c r="M19" s="93">
        <v>517</v>
      </c>
      <c r="N19" s="119">
        <v>526</v>
      </c>
      <c r="O19" s="19">
        <f t="shared" si="0"/>
        <v>566.08333333333337</v>
      </c>
    </row>
    <row r="20" spans="1:16" ht="12.75" x14ac:dyDescent="0.2">
      <c r="A20" s="111" t="s">
        <v>58</v>
      </c>
      <c r="B20" s="107"/>
      <c r="C20" s="93">
        <v>140</v>
      </c>
      <c r="D20" s="93">
        <v>143</v>
      </c>
      <c r="E20" s="93">
        <v>159</v>
      </c>
      <c r="F20" s="93">
        <v>177</v>
      </c>
      <c r="G20" s="93">
        <v>196</v>
      </c>
      <c r="H20" s="93">
        <v>200</v>
      </c>
      <c r="I20" s="93">
        <v>220</v>
      </c>
      <c r="J20" s="93">
        <v>259</v>
      </c>
      <c r="K20" s="93">
        <v>241</v>
      </c>
      <c r="L20" s="93">
        <v>233</v>
      </c>
      <c r="M20" s="93">
        <v>236</v>
      </c>
      <c r="N20" s="119">
        <v>241</v>
      </c>
      <c r="O20" s="19">
        <f t="shared" si="0"/>
        <v>203.75</v>
      </c>
    </row>
    <row r="21" spans="1:16" ht="12.75" x14ac:dyDescent="0.2">
      <c r="A21" s="111" t="s">
        <v>59</v>
      </c>
      <c r="B21" s="107"/>
      <c r="C21" s="93">
        <v>1106</v>
      </c>
      <c r="D21" s="93">
        <v>1140</v>
      </c>
      <c r="E21" s="93">
        <v>1273</v>
      </c>
      <c r="F21" s="93">
        <v>1433</v>
      </c>
      <c r="G21" s="93">
        <v>1569</v>
      </c>
      <c r="H21" s="93">
        <v>1974</v>
      </c>
      <c r="I21" s="93">
        <v>2434</v>
      </c>
      <c r="J21" s="93">
        <v>2707</v>
      </c>
      <c r="K21" s="93">
        <v>2105</v>
      </c>
      <c r="L21" s="93">
        <v>2020</v>
      </c>
      <c r="M21" s="93">
        <v>2017</v>
      </c>
      <c r="N21" s="119">
        <v>2054</v>
      </c>
      <c r="O21" s="19">
        <f t="shared" si="0"/>
        <v>1819.3333333333333</v>
      </c>
    </row>
    <row r="22" spans="1:16" ht="13.5" thickBot="1" x14ac:dyDescent="0.25">
      <c r="A22" s="114" t="s">
        <v>60</v>
      </c>
      <c r="B22" s="115"/>
      <c r="C22" s="116">
        <v>442</v>
      </c>
      <c r="D22" s="116">
        <v>441</v>
      </c>
      <c r="E22" s="116">
        <v>450</v>
      </c>
      <c r="F22" s="117">
        <v>466</v>
      </c>
      <c r="G22" s="117">
        <v>490</v>
      </c>
      <c r="H22" s="116">
        <v>545</v>
      </c>
      <c r="I22" s="116">
        <v>577</v>
      </c>
      <c r="J22" s="116">
        <v>683</v>
      </c>
      <c r="K22" s="116">
        <v>699</v>
      </c>
      <c r="L22" s="117">
        <v>738</v>
      </c>
      <c r="M22" s="116">
        <v>772</v>
      </c>
      <c r="N22" s="120">
        <v>798</v>
      </c>
      <c r="O22" s="19">
        <f t="shared" si="0"/>
        <v>591.75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5943</v>
      </c>
      <c r="D25" s="17">
        <f t="shared" ref="D25:N25" si="1">SUM(D7:D22)</f>
        <v>5890</v>
      </c>
      <c r="E25" s="17">
        <f t="shared" si="1"/>
        <v>6416</v>
      </c>
      <c r="F25" s="17">
        <f t="shared" si="1"/>
        <v>7143</v>
      </c>
      <c r="G25" s="17">
        <f t="shared" si="1"/>
        <v>7576</v>
      </c>
      <c r="H25" s="17">
        <f t="shared" si="1"/>
        <v>8407</v>
      </c>
      <c r="I25" s="17">
        <f t="shared" si="1"/>
        <v>9065</v>
      </c>
      <c r="J25" s="17">
        <f t="shared" si="1"/>
        <v>9936</v>
      </c>
      <c r="K25" s="17">
        <f>SUM(K7:K22)</f>
        <v>8952</v>
      </c>
      <c r="L25" s="17">
        <f>SUM(L7:L22)</f>
        <v>8917</v>
      </c>
      <c r="M25" s="17">
        <f t="shared" si="1"/>
        <v>9134</v>
      </c>
      <c r="N25" s="17">
        <f t="shared" si="1"/>
        <v>9326</v>
      </c>
      <c r="O25" s="19">
        <f>SUM(C25:N25)/12</f>
        <v>8058.75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4" t="s">
        <v>76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  <c r="P30" s="2"/>
    </row>
    <row r="31" spans="1:16" x14ac:dyDescent="0.2">
      <c r="A31" s="6" t="s">
        <v>85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ht="12.75" x14ac:dyDescent="0.2">
      <c r="A32" s="6" t="s">
        <v>74</v>
      </c>
      <c r="B32" s="6"/>
      <c r="C32" s="6"/>
      <c r="D32" s="6"/>
      <c r="E32" s="6"/>
      <c r="F32" s="6"/>
      <c r="G32" s="6"/>
      <c r="H32" s="87"/>
      <c r="I32" s="87"/>
      <c r="J32" s="87"/>
      <c r="K32" s="87"/>
      <c r="L32" s="87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106"/>
      <c r="B36" s="59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45" t="s">
        <v>42</v>
      </c>
    </row>
    <row r="37" spans="1:17" ht="15" x14ac:dyDescent="0.25">
      <c r="A37" s="108" t="s">
        <v>52</v>
      </c>
      <c r="B37" s="109"/>
      <c r="C37" s="110">
        <v>15</v>
      </c>
      <c r="D37" s="110">
        <v>14</v>
      </c>
      <c r="E37" s="110">
        <v>14</v>
      </c>
      <c r="F37" s="110">
        <v>16</v>
      </c>
      <c r="G37" s="110">
        <v>16</v>
      </c>
      <c r="H37" s="121">
        <v>17</v>
      </c>
      <c r="I37" s="110">
        <v>16</v>
      </c>
      <c r="J37" s="110">
        <v>18</v>
      </c>
      <c r="K37" s="110">
        <v>18</v>
      </c>
      <c r="L37" s="110">
        <v>19</v>
      </c>
      <c r="M37" s="110">
        <v>20</v>
      </c>
      <c r="N37" s="96">
        <v>21</v>
      </c>
      <c r="O37" s="19">
        <f>SUM(C37:N37)/12</f>
        <v>17</v>
      </c>
    </row>
    <row r="38" spans="1:17" ht="15" x14ac:dyDescent="0.25">
      <c r="A38" s="111" t="s">
        <v>53</v>
      </c>
      <c r="B38" s="107"/>
      <c r="C38" s="93">
        <v>3</v>
      </c>
      <c r="D38" s="93">
        <v>1</v>
      </c>
      <c r="E38" s="93">
        <v>1</v>
      </c>
      <c r="F38" s="93">
        <v>3</v>
      </c>
      <c r="G38" s="93">
        <v>3</v>
      </c>
      <c r="H38" s="88">
        <v>4</v>
      </c>
      <c r="I38" s="93">
        <v>3</v>
      </c>
      <c r="J38" s="93">
        <v>3</v>
      </c>
      <c r="K38" s="93">
        <v>3</v>
      </c>
      <c r="L38" s="93">
        <v>4</v>
      </c>
      <c r="M38" s="93">
        <v>3</v>
      </c>
      <c r="N38" s="99">
        <v>3</v>
      </c>
      <c r="O38" s="19">
        <f t="shared" ref="O38:O52" si="2">SUM(C38:N38)/12</f>
        <v>2.8333333333333335</v>
      </c>
      <c r="Q38" s="105"/>
    </row>
    <row r="39" spans="1:17" ht="15" x14ac:dyDescent="0.25">
      <c r="A39" s="112" t="s">
        <v>18</v>
      </c>
      <c r="B39" s="107"/>
      <c r="C39" s="93">
        <v>265</v>
      </c>
      <c r="D39" s="93">
        <v>270</v>
      </c>
      <c r="E39" s="93">
        <v>277</v>
      </c>
      <c r="F39" s="93">
        <v>303</v>
      </c>
      <c r="G39" s="93">
        <v>315</v>
      </c>
      <c r="H39" s="88">
        <v>324</v>
      </c>
      <c r="I39" s="93">
        <v>315</v>
      </c>
      <c r="J39" s="93">
        <v>364</v>
      </c>
      <c r="K39" s="93">
        <v>372</v>
      </c>
      <c r="L39" s="93">
        <v>373</v>
      </c>
      <c r="M39" s="93">
        <v>380</v>
      </c>
      <c r="N39" s="99">
        <v>388</v>
      </c>
      <c r="O39" s="19">
        <f t="shared" si="2"/>
        <v>328.83333333333331</v>
      </c>
    </row>
    <row r="40" spans="1:17" ht="15" x14ac:dyDescent="0.25">
      <c r="A40" s="112" t="s">
        <v>19</v>
      </c>
      <c r="B40" s="107"/>
      <c r="C40" s="93">
        <v>2</v>
      </c>
      <c r="D40" s="93">
        <v>3</v>
      </c>
      <c r="E40" s="93">
        <v>3</v>
      </c>
      <c r="F40" s="93">
        <v>3</v>
      </c>
      <c r="G40" s="93">
        <v>3</v>
      </c>
      <c r="H40" s="88">
        <v>3</v>
      </c>
      <c r="I40" s="93">
        <v>4</v>
      </c>
      <c r="J40" s="93">
        <v>3</v>
      </c>
      <c r="K40" s="93">
        <v>3</v>
      </c>
      <c r="L40" s="93">
        <v>3</v>
      </c>
      <c r="M40" s="93">
        <v>3</v>
      </c>
      <c r="N40" s="99">
        <v>2</v>
      </c>
      <c r="O40" s="19">
        <f t="shared" si="2"/>
        <v>2.9166666666666665</v>
      </c>
    </row>
    <row r="41" spans="1:17" ht="15" x14ac:dyDescent="0.25">
      <c r="A41" s="113" t="s">
        <v>54</v>
      </c>
      <c r="B41" s="107"/>
      <c r="C41" s="93">
        <v>11</v>
      </c>
      <c r="D41" s="93">
        <v>9</v>
      </c>
      <c r="E41" s="93">
        <v>12</v>
      </c>
      <c r="F41" s="93">
        <v>12</v>
      </c>
      <c r="G41" s="93">
        <v>13</v>
      </c>
      <c r="H41" s="88">
        <v>13</v>
      </c>
      <c r="I41" s="93">
        <v>14</v>
      </c>
      <c r="J41" s="93">
        <v>15</v>
      </c>
      <c r="K41" s="93">
        <v>16</v>
      </c>
      <c r="L41" s="93">
        <v>14</v>
      </c>
      <c r="M41" s="93">
        <v>16</v>
      </c>
      <c r="N41" s="99">
        <v>16</v>
      </c>
      <c r="O41" s="19">
        <f t="shared" si="2"/>
        <v>13.416666666666666</v>
      </c>
    </row>
    <row r="42" spans="1:17" ht="15" x14ac:dyDescent="0.25">
      <c r="A42" s="113" t="s">
        <v>36</v>
      </c>
      <c r="B42" s="107"/>
      <c r="C42" s="93">
        <v>67</v>
      </c>
      <c r="D42" s="93">
        <v>60</v>
      </c>
      <c r="E42" s="93">
        <v>68</v>
      </c>
      <c r="F42" s="93">
        <v>78</v>
      </c>
      <c r="G42" s="93">
        <v>80</v>
      </c>
      <c r="H42" s="88">
        <v>82</v>
      </c>
      <c r="I42" s="93">
        <v>82</v>
      </c>
      <c r="J42" s="93">
        <v>87</v>
      </c>
      <c r="K42" s="93">
        <v>87</v>
      </c>
      <c r="L42" s="93">
        <v>94</v>
      </c>
      <c r="M42" s="93">
        <v>96</v>
      </c>
      <c r="N42" s="99">
        <v>110</v>
      </c>
      <c r="O42" s="19">
        <f t="shared" si="2"/>
        <v>82.583333333333329</v>
      </c>
    </row>
    <row r="43" spans="1:17" ht="15" x14ac:dyDescent="0.25">
      <c r="A43" s="112" t="s">
        <v>31</v>
      </c>
      <c r="B43" s="107"/>
      <c r="C43" s="93">
        <v>686</v>
      </c>
      <c r="D43" s="93">
        <v>695</v>
      </c>
      <c r="E43" s="93">
        <v>756</v>
      </c>
      <c r="F43" s="93">
        <v>842</v>
      </c>
      <c r="G43" s="93">
        <v>881</v>
      </c>
      <c r="H43" s="88">
        <v>933</v>
      </c>
      <c r="I43" s="93">
        <v>927</v>
      </c>
      <c r="J43" s="93">
        <v>1025</v>
      </c>
      <c r="K43" s="93">
        <v>1061</v>
      </c>
      <c r="L43" s="93">
        <v>1070</v>
      </c>
      <c r="M43" s="93">
        <v>1098</v>
      </c>
      <c r="N43" s="99">
        <v>1108</v>
      </c>
      <c r="O43" s="19">
        <f t="shared" si="2"/>
        <v>923.5</v>
      </c>
    </row>
    <row r="44" spans="1:17" ht="15" x14ac:dyDescent="0.25">
      <c r="A44" s="112" t="s">
        <v>20</v>
      </c>
      <c r="B44" s="107"/>
      <c r="C44" s="93">
        <v>59</v>
      </c>
      <c r="D44" s="93">
        <v>51</v>
      </c>
      <c r="E44" s="93">
        <v>50</v>
      </c>
      <c r="F44" s="93">
        <v>53</v>
      </c>
      <c r="G44" s="93">
        <v>57</v>
      </c>
      <c r="H44" s="88">
        <v>62</v>
      </c>
      <c r="I44" s="93">
        <v>76</v>
      </c>
      <c r="J44" s="93">
        <v>81</v>
      </c>
      <c r="K44" s="93">
        <v>73</v>
      </c>
      <c r="L44" s="93">
        <v>73</v>
      </c>
      <c r="M44" s="93">
        <v>80</v>
      </c>
      <c r="N44" s="99">
        <v>81</v>
      </c>
      <c r="O44" s="19">
        <f t="shared" si="2"/>
        <v>66.333333333333329</v>
      </c>
    </row>
    <row r="45" spans="1:17" ht="15" x14ac:dyDescent="0.25">
      <c r="A45" s="113" t="s">
        <v>32</v>
      </c>
      <c r="B45" s="107"/>
      <c r="C45" s="93">
        <v>257</v>
      </c>
      <c r="D45" s="93">
        <v>249</v>
      </c>
      <c r="E45" s="93">
        <v>274</v>
      </c>
      <c r="F45" s="93">
        <v>303</v>
      </c>
      <c r="G45" s="93">
        <v>321</v>
      </c>
      <c r="H45" s="88">
        <v>328</v>
      </c>
      <c r="I45" s="93">
        <v>351</v>
      </c>
      <c r="J45" s="93">
        <v>383</v>
      </c>
      <c r="K45" s="93">
        <v>380</v>
      </c>
      <c r="L45" s="93">
        <v>382</v>
      </c>
      <c r="M45" s="93">
        <v>405</v>
      </c>
      <c r="N45" s="99">
        <v>432</v>
      </c>
      <c r="O45" s="19">
        <f t="shared" si="2"/>
        <v>338.75</v>
      </c>
    </row>
    <row r="46" spans="1:17" ht="15" x14ac:dyDescent="0.25">
      <c r="A46" s="113" t="s">
        <v>55</v>
      </c>
      <c r="B46" s="107"/>
      <c r="C46" s="93">
        <v>115</v>
      </c>
      <c r="D46" s="93">
        <v>112</v>
      </c>
      <c r="E46" s="93">
        <v>130</v>
      </c>
      <c r="F46" s="93">
        <v>149</v>
      </c>
      <c r="G46" s="93">
        <v>160</v>
      </c>
      <c r="H46" s="88">
        <v>160</v>
      </c>
      <c r="I46" s="93">
        <v>171</v>
      </c>
      <c r="J46" s="93">
        <v>188</v>
      </c>
      <c r="K46" s="93">
        <v>185</v>
      </c>
      <c r="L46" s="93">
        <v>180</v>
      </c>
      <c r="M46" s="93">
        <v>191</v>
      </c>
      <c r="N46" s="99">
        <v>210</v>
      </c>
      <c r="O46" s="19">
        <f t="shared" si="2"/>
        <v>162.58333333333334</v>
      </c>
    </row>
    <row r="47" spans="1:17" ht="15" x14ac:dyDescent="0.25">
      <c r="A47" s="111" t="s">
        <v>21</v>
      </c>
      <c r="B47" s="107"/>
      <c r="C47" s="93">
        <v>355</v>
      </c>
      <c r="D47" s="93">
        <v>336</v>
      </c>
      <c r="E47" s="93">
        <v>344</v>
      </c>
      <c r="F47" s="93">
        <v>372</v>
      </c>
      <c r="G47" s="93">
        <v>377</v>
      </c>
      <c r="H47" s="88">
        <v>364</v>
      </c>
      <c r="I47" s="93">
        <v>373</v>
      </c>
      <c r="J47" s="93">
        <v>395</v>
      </c>
      <c r="K47" s="93">
        <v>397</v>
      </c>
      <c r="L47" s="93">
        <v>394</v>
      </c>
      <c r="M47" s="93">
        <v>404</v>
      </c>
      <c r="N47" s="99">
        <v>427</v>
      </c>
      <c r="O47" s="19">
        <f t="shared" si="2"/>
        <v>378.16666666666669</v>
      </c>
    </row>
    <row r="48" spans="1:17" ht="15" x14ac:dyDescent="0.25">
      <c r="A48" s="111" t="s">
        <v>56</v>
      </c>
      <c r="B48" s="107"/>
      <c r="C48" s="93">
        <v>28</v>
      </c>
      <c r="D48" s="93">
        <v>28</v>
      </c>
      <c r="E48" s="93">
        <v>28</v>
      </c>
      <c r="F48" s="93">
        <v>34</v>
      </c>
      <c r="G48" s="93">
        <v>36</v>
      </c>
      <c r="H48" s="88">
        <v>34</v>
      </c>
      <c r="I48" s="93">
        <v>33</v>
      </c>
      <c r="J48" s="93">
        <v>38</v>
      </c>
      <c r="K48" s="93">
        <v>38</v>
      </c>
      <c r="L48" s="93">
        <v>37</v>
      </c>
      <c r="M48" s="93">
        <v>38</v>
      </c>
      <c r="N48" s="99">
        <v>41</v>
      </c>
      <c r="O48" s="19">
        <f t="shared" si="2"/>
        <v>34.416666666666664</v>
      </c>
    </row>
    <row r="49" spans="1:17" ht="15" x14ac:dyDescent="0.25">
      <c r="A49" s="111" t="s">
        <v>57</v>
      </c>
      <c r="B49" s="107"/>
      <c r="C49" s="93">
        <v>214</v>
      </c>
      <c r="D49" s="93">
        <v>200</v>
      </c>
      <c r="E49" s="93">
        <v>212</v>
      </c>
      <c r="F49" s="93">
        <v>241</v>
      </c>
      <c r="G49" s="93">
        <v>271</v>
      </c>
      <c r="H49" s="88">
        <v>502</v>
      </c>
      <c r="I49" s="93">
        <v>667</v>
      </c>
      <c r="J49" s="93">
        <v>697</v>
      </c>
      <c r="K49" s="93">
        <v>320</v>
      </c>
      <c r="L49" s="93">
        <v>299</v>
      </c>
      <c r="M49" s="93">
        <v>291</v>
      </c>
      <c r="N49" s="99">
        <v>297</v>
      </c>
      <c r="O49" s="19">
        <f t="shared" si="2"/>
        <v>350.91666666666669</v>
      </c>
    </row>
    <row r="50" spans="1:17" ht="15" x14ac:dyDescent="0.25">
      <c r="A50" s="111" t="s">
        <v>58</v>
      </c>
      <c r="B50" s="107"/>
      <c r="C50" s="93">
        <v>124</v>
      </c>
      <c r="D50" s="93">
        <v>125</v>
      </c>
      <c r="E50" s="93">
        <v>141</v>
      </c>
      <c r="F50" s="93">
        <v>155</v>
      </c>
      <c r="G50" s="93">
        <v>172</v>
      </c>
      <c r="H50" s="88">
        <v>177</v>
      </c>
      <c r="I50" s="93">
        <v>191</v>
      </c>
      <c r="J50" s="93">
        <v>227</v>
      </c>
      <c r="K50" s="93">
        <v>215</v>
      </c>
      <c r="L50" s="93">
        <v>204</v>
      </c>
      <c r="M50" s="93">
        <v>205</v>
      </c>
      <c r="N50" s="99">
        <v>212</v>
      </c>
      <c r="O50" s="19">
        <f t="shared" si="2"/>
        <v>179</v>
      </c>
    </row>
    <row r="51" spans="1:17" ht="15" x14ac:dyDescent="0.25">
      <c r="A51" s="111" t="s">
        <v>59</v>
      </c>
      <c r="B51" s="107"/>
      <c r="C51" s="93">
        <v>706</v>
      </c>
      <c r="D51" s="93">
        <v>739</v>
      </c>
      <c r="E51" s="93">
        <v>825</v>
      </c>
      <c r="F51" s="93">
        <v>933</v>
      </c>
      <c r="G51" s="93">
        <v>1006</v>
      </c>
      <c r="H51" s="88">
        <v>1333</v>
      </c>
      <c r="I51" s="93">
        <v>1740</v>
      </c>
      <c r="J51" s="93">
        <v>1936</v>
      </c>
      <c r="K51" s="93">
        <v>1417</v>
      </c>
      <c r="L51" s="93">
        <v>1346</v>
      </c>
      <c r="M51" s="93">
        <v>1335</v>
      </c>
      <c r="N51" s="99">
        <v>1365</v>
      </c>
      <c r="O51" s="19">
        <f t="shared" si="2"/>
        <v>1223.4166666666667</v>
      </c>
      <c r="Q51" s="80"/>
    </row>
    <row r="52" spans="1:17" ht="15.75" thickBot="1" x14ac:dyDescent="0.3">
      <c r="A52" s="114" t="s">
        <v>60</v>
      </c>
      <c r="B52" s="115"/>
      <c r="C52" s="116">
        <v>236</v>
      </c>
      <c r="D52" s="117">
        <v>235</v>
      </c>
      <c r="E52" s="116">
        <v>242</v>
      </c>
      <c r="F52" s="116">
        <v>250</v>
      </c>
      <c r="G52" s="116">
        <v>267</v>
      </c>
      <c r="H52" s="122">
        <v>311</v>
      </c>
      <c r="I52" s="116">
        <v>327</v>
      </c>
      <c r="J52" s="116">
        <v>389</v>
      </c>
      <c r="K52" s="116">
        <v>390</v>
      </c>
      <c r="L52" s="116">
        <v>399</v>
      </c>
      <c r="M52" s="116">
        <v>416</v>
      </c>
      <c r="N52" s="102">
        <v>428</v>
      </c>
      <c r="O52" s="19">
        <f t="shared" si="2"/>
        <v>324.16666666666669</v>
      </c>
    </row>
    <row r="53" spans="1:17" ht="13.5" thickBot="1" x14ac:dyDescent="0.25">
      <c r="A53" s="11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04"/>
      <c r="M53" s="17"/>
      <c r="N53" s="17"/>
      <c r="O53" s="19"/>
    </row>
    <row r="54" spans="1:17" x14ac:dyDescent="0.2">
      <c r="A54" s="7" t="s">
        <v>24</v>
      </c>
      <c r="B54" s="8"/>
      <c r="C54" s="21">
        <f>SUM(C37:C53)</f>
        <v>3143</v>
      </c>
      <c r="D54" s="21">
        <f t="shared" ref="D54:N54" si="3">SUM(D37:D53)</f>
        <v>3127</v>
      </c>
      <c r="E54" s="21">
        <f t="shared" si="3"/>
        <v>3377</v>
      </c>
      <c r="F54" s="21">
        <f t="shared" si="3"/>
        <v>3747</v>
      </c>
      <c r="G54" s="21">
        <f t="shared" si="3"/>
        <v>3978</v>
      </c>
      <c r="H54" s="21">
        <f t="shared" si="3"/>
        <v>4647</v>
      </c>
      <c r="I54" s="21">
        <f t="shared" si="3"/>
        <v>5290</v>
      </c>
      <c r="J54" s="21">
        <f t="shared" si="3"/>
        <v>5849</v>
      </c>
      <c r="K54" s="21">
        <f t="shared" si="3"/>
        <v>4975</v>
      </c>
      <c r="L54" s="21">
        <f t="shared" si="3"/>
        <v>4891</v>
      </c>
      <c r="M54" s="21">
        <f t="shared" si="3"/>
        <v>4981</v>
      </c>
      <c r="N54" s="21">
        <f t="shared" si="3"/>
        <v>5141</v>
      </c>
      <c r="O54" s="37">
        <f>SUM(C54:N54)/12</f>
        <v>4428.833333333333</v>
      </c>
    </row>
    <row r="55" spans="1:17" ht="12.75" thickBot="1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20"/>
    </row>
    <row r="56" spans="1:17" x14ac:dyDescent="0.2">
      <c r="A56" s="16" t="s">
        <v>27</v>
      </c>
      <c r="B56" s="12"/>
      <c r="C56" s="46">
        <f t="shared" ref="C56:O56" si="4">C54/C25</f>
        <v>0.52885747938751471</v>
      </c>
      <c r="D56" s="46">
        <f t="shared" si="4"/>
        <v>0.53089983022071308</v>
      </c>
      <c r="E56" s="46">
        <f t="shared" si="4"/>
        <v>0.52634039900249374</v>
      </c>
      <c r="F56" s="46">
        <f t="shared" si="4"/>
        <v>0.52456950860982776</v>
      </c>
      <c r="G56" s="46">
        <f t="shared" si="4"/>
        <v>0.5250791974656811</v>
      </c>
      <c r="H56" s="46">
        <f t="shared" si="4"/>
        <v>0.55275365766623052</v>
      </c>
      <c r="I56" s="46">
        <f t="shared" si="4"/>
        <v>0.5835631549917264</v>
      </c>
      <c r="J56" s="46">
        <f t="shared" si="4"/>
        <v>0.58866747181964574</v>
      </c>
      <c r="K56" s="46">
        <f t="shared" si="4"/>
        <v>0.55574173369079538</v>
      </c>
      <c r="L56" s="46">
        <f t="shared" si="4"/>
        <v>0.54850285970617918</v>
      </c>
      <c r="M56" s="46">
        <f t="shared" si="4"/>
        <v>0.54532515874753673</v>
      </c>
      <c r="N56" s="46">
        <f t="shared" si="4"/>
        <v>0.55125455715204807</v>
      </c>
      <c r="O56" s="47">
        <f t="shared" si="4"/>
        <v>0.54956827464970781</v>
      </c>
    </row>
    <row r="57" spans="1:17" ht="12.75" thickBot="1" x14ac:dyDescent="0.25">
      <c r="A57" s="32" t="s">
        <v>79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7" x14ac:dyDescent="0.2">
      <c r="A59" s="33"/>
      <c r="B59" s="6"/>
      <c r="C59" s="6"/>
      <c r="D59" s="6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7" ht="12.75" x14ac:dyDescent="0.2">
      <c r="A60" s="86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2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pageMargins left="0" right="0" top="0.39370078740157483" bottom="0.39370078740157483" header="0.51181102362204722" footer="0.51181102362204722"/>
  <pageSetup paperSize="9" scale="81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pageSetUpPr fitToPage="1"/>
  </sheetPr>
  <dimension ref="A1:AE70"/>
  <sheetViews>
    <sheetView topLeftCell="A22" zoomScale="80" workbookViewId="0">
      <selection activeCell="M7" sqref="M7:M22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47</v>
      </c>
      <c r="D7" s="40">
        <v>54</v>
      </c>
      <c r="E7" s="17">
        <v>56</v>
      </c>
      <c r="F7" s="17">
        <v>75</v>
      </c>
      <c r="G7" s="18">
        <v>67</v>
      </c>
      <c r="H7" s="17">
        <v>56</v>
      </c>
      <c r="I7" s="51">
        <v>57</v>
      </c>
      <c r="J7" s="59">
        <v>58</v>
      </c>
      <c r="K7" s="61">
        <v>63</v>
      </c>
      <c r="L7" s="61">
        <v>65</v>
      </c>
      <c r="M7" s="61">
        <v>61</v>
      </c>
      <c r="N7" s="61">
        <v>56</v>
      </c>
      <c r="O7" s="19">
        <f>SUM(C7:N7)/12</f>
        <v>59.583333333333336</v>
      </c>
      <c r="P7" s="60"/>
      <c r="Q7" s="60"/>
      <c r="R7" s="60"/>
      <c r="S7" s="60"/>
      <c r="T7" s="60"/>
      <c r="U7" s="60"/>
      <c r="V7" s="60"/>
      <c r="W7" s="60"/>
      <c r="X7" s="60"/>
    </row>
    <row r="8" spans="1:31" x14ac:dyDescent="0.2">
      <c r="A8" s="54" t="s">
        <v>53</v>
      </c>
      <c r="B8" s="12"/>
      <c r="C8" s="18">
        <v>11</v>
      </c>
      <c r="D8" s="17">
        <v>8</v>
      </c>
      <c r="E8" s="17">
        <v>7</v>
      </c>
      <c r="F8" s="17">
        <v>4</v>
      </c>
      <c r="G8" s="17">
        <v>4</v>
      </c>
      <c r="H8" s="17">
        <v>4</v>
      </c>
      <c r="I8" s="51">
        <v>5</v>
      </c>
      <c r="J8" s="59">
        <v>5</v>
      </c>
      <c r="K8" s="18">
        <v>4</v>
      </c>
      <c r="L8" s="18">
        <v>5</v>
      </c>
      <c r="M8" s="18">
        <v>8</v>
      </c>
      <c r="N8" s="18">
        <v>6</v>
      </c>
      <c r="O8" s="19">
        <f t="shared" ref="O8:O25" si="0">SUM(C8:N8)/12</f>
        <v>5.916666666666667</v>
      </c>
    </row>
    <row r="9" spans="1:31" x14ac:dyDescent="0.2">
      <c r="A9" s="55" t="s">
        <v>18</v>
      </c>
      <c r="B9" s="12"/>
      <c r="C9" s="18">
        <v>941</v>
      </c>
      <c r="D9" s="17">
        <v>966</v>
      </c>
      <c r="E9" s="17">
        <v>932</v>
      </c>
      <c r="F9" s="17">
        <v>959</v>
      </c>
      <c r="G9" s="17">
        <v>985</v>
      </c>
      <c r="H9" s="17">
        <v>967</v>
      </c>
      <c r="I9" s="51">
        <v>928</v>
      </c>
      <c r="J9" s="59">
        <v>967</v>
      </c>
      <c r="K9" s="18">
        <v>1051</v>
      </c>
      <c r="L9" s="18">
        <v>1128</v>
      </c>
      <c r="M9" s="18">
        <v>1176</v>
      </c>
      <c r="N9" s="18">
        <v>1155</v>
      </c>
      <c r="O9" s="19">
        <f t="shared" si="0"/>
        <v>1012.9166666666666</v>
      </c>
    </row>
    <row r="10" spans="1:31" ht="15" x14ac:dyDescent="0.25">
      <c r="A10" s="55" t="s">
        <v>19</v>
      </c>
      <c r="B10" s="12"/>
      <c r="C10" s="18">
        <v>10</v>
      </c>
      <c r="D10" s="17">
        <v>10</v>
      </c>
      <c r="E10" s="17">
        <v>10</v>
      </c>
      <c r="F10" s="17">
        <v>9</v>
      </c>
      <c r="G10" s="17">
        <v>8</v>
      </c>
      <c r="H10" s="17">
        <v>9</v>
      </c>
      <c r="I10" s="51">
        <v>5</v>
      </c>
      <c r="J10" s="59">
        <v>5</v>
      </c>
      <c r="K10" s="18">
        <v>2</v>
      </c>
      <c r="L10" s="18">
        <v>2</v>
      </c>
      <c r="M10" s="18">
        <v>1</v>
      </c>
      <c r="N10" s="18">
        <v>1</v>
      </c>
      <c r="O10" s="19">
        <f t="shared" si="0"/>
        <v>6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x14ac:dyDescent="0.2">
      <c r="A11" s="48" t="s">
        <v>54</v>
      </c>
      <c r="B11" s="12"/>
      <c r="C11" s="18">
        <v>14</v>
      </c>
      <c r="D11" s="17">
        <v>15</v>
      </c>
      <c r="E11" s="17">
        <v>13</v>
      </c>
      <c r="F11" s="17">
        <v>13</v>
      </c>
      <c r="G11" s="17">
        <v>13</v>
      </c>
      <c r="H11" s="17">
        <v>14</v>
      </c>
      <c r="I11" s="51">
        <v>10</v>
      </c>
      <c r="J11" s="59">
        <v>9</v>
      </c>
      <c r="K11" s="18">
        <v>11</v>
      </c>
      <c r="L11" s="18">
        <v>16</v>
      </c>
      <c r="M11" s="18">
        <v>9</v>
      </c>
      <c r="N11" s="18">
        <v>11</v>
      </c>
      <c r="O11" s="19">
        <f t="shared" si="0"/>
        <v>12.333333333333334</v>
      </c>
    </row>
    <row r="12" spans="1:31" x14ac:dyDescent="0.2">
      <c r="A12" s="48" t="s">
        <v>36</v>
      </c>
      <c r="B12" s="12"/>
      <c r="C12" s="18">
        <v>1067</v>
      </c>
      <c r="D12" s="40">
        <v>1139</v>
      </c>
      <c r="E12" s="17">
        <v>1155</v>
      </c>
      <c r="F12" s="17">
        <v>1132</v>
      </c>
      <c r="G12" s="17">
        <v>1207</v>
      </c>
      <c r="H12" s="17">
        <v>1174</v>
      </c>
      <c r="I12" s="51">
        <v>1143</v>
      </c>
      <c r="J12" s="59">
        <v>1128</v>
      </c>
      <c r="K12" s="18">
        <v>1241</v>
      </c>
      <c r="L12" s="40">
        <v>1343</v>
      </c>
      <c r="M12" s="18">
        <v>1462</v>
      </c>
      <c r="N12" s="18">
        <v>1435</v>
      </c>
      <c r="O12" s="19">
        <f t="shared" si="0"/>
        <v>1218.8333333333333</v>
      </c>
    </row>
    <row r="13" spans="1:31" x14ac:dyDescent="0.2">
      <c r="A13" s="55" t="s">
        <v>31</v>
      </c>
      <c r="B13" s="12"/>
      <c r="C13" s="18">
        <v>1608</v>
      </c>
      <c r="D13" s="17">
        <v>1679</v>
      </c>
      <c r="E13" s="17">
        <v>1713</v>
      </c>
      <c r="F13" s="17">
        <v>1685</v>
      </c>
      <c r="G13" s="17">
        <v>1828</v>
      </c>
      <c r="H13" s="17">
        <v>1878</v>
      </c>
      <c r="I13" s="51">
        <v>1843</v>
      </c>
      <c r="J13" s="59">
        <v>1943</v>
      </c>
      <c r="K13" s="18">
        <v>2018</v>
      </c>
      <c r="L13" s="40">
        <v>2059</v>
      </c>
      <c r="M13" s="18">
        <v>2139</v>
      </c>
      <c r="N13" s="18">
        <v>1998</v>
      </c>
      <c r="O13" s="19">
        <f t="shared" si="0"/>
        <v>1865.9166666666667</v>
      </c>
    </row>
    <row r="14" spans="1:31" x14ac:dyDescent="0.2">
      <c r="A14" s="55" t="s">
        <v>20</v>
      </c>
      <c r="B14" s="12"/>
      <c r="C14" s="18">
        <v>288</v>
      </c>
      <c r="D14" s="17">
        <v>300</v>
      </c>
      <c r="E14" s="17">
        <v>295</v>
      </c>
      <c r="F14" s="17">
        <v>276</v>
      </c>
      <c r="G14" s="17">
        <v>360</v>
      </c>
      <c r="H14" s="17">
        <v>361</v>
      </c>
      <c r="I14" s="51">
        <v>314</v>
      </c>
      <c r="J14" s="59">
        <v>308</v>
      </c>
      <c r="K14" s="18">
        <v>296</v>
      </c>
      <c r="L14" s="40">
        <v>299</v>
      </c>
      <c r="M14" s="18">
        <v>336</v>
      </c>
      <c r="N14" s="18">
        <v>322</v>
      </c>
      <c r="O14" s="19">
        <f t="shared" si="0"/>
        <v>312.91666666666669</v>
      </c>
    </row>
    <row r="15" spans="1:31" x14ac:dyDescent="0.2">
      <c r="A15" s="48" t="s">
        <v>32</v>
      </c>
      <c r="B15" s="12"/>
      <c r="C15" s="18">
        <v>492</v>
      </c>
      <c r="D15" s="17">
        <v>514</v>
      </c>
      <c r="E15" s="17">
        <v>513</v>
      </c>
      <c r="F15" s="17">
        <v>489</v>
      </c>
      <c r="G15" s="17">
        <v>468</v>
      </c>
      <c r="H15" s="17">
        <v>537</v>
      </c>
      <c r="I15" s="51">
        <v>500</v>
      </c>
      <c r="J15" s="59">
        <v>509</v>
      </c>
      <c r="K15" s="18">
        <v>524</v>
      </c>
      <c r="L15" s="40">
        <v>553</v>
      </c>
      <c r="M15" s="18">
        <v>612</v>
      </c>
      <c r="N15" s="18">
        <v>585</v>
      </c>
      <c r="O15" s="19">
        <f t="shared" si="0"/>
        <v>524.66666666666663</v>
      </c>
    </row>
    <row r="16" spans="1:31" x14ac:dyDescent="0.2">
      <c r="A16" s="48" t="s">
        <v>55</v>
      </c>
      <c r="B16" s="12"/>
      <c r="C16" s="18">
        <v>215</v>
      </c>
      <c r="D16" s="17">
        <v>210</v>
      </c>
      <c r="E16" s="17">
        <v>220</v>
      </c>
      <c r="F16" s="17">
        <v>228</v>
      </c>
      <c r="G16" s="17">
        <v>244</v>
      </c>
      <c r="H16" s="17">
        <v>266</v>
      </c>
      <c r="I16" s="51">
        <v>271</v>
      </c>
      <c r="J16" s="59">
        <v>251</v>
      </c>
      <c r="K16" s="18">
        <v>250</v>
      </c>
      <c r="L16" s="40">
        <v>240</v>
      </c>
      <c r="M16" s="18">
        <v>250</v>
      </c>
      <c r="N16" s="18">
        <v>258</v>
      </c>
      <c r="O16" s="19">
        <f t="shared" si="0"/>
        <v>241.91666666666666</v>
      </c>
    </row>
    <row r="17" spans="1:17" x14ac:dyDescent="0.2">
      <c r="A17" s="54" t="s">
        <v>21</v>
      </c>
      <c r="B17" s="12"/>
      <c r="C17" s="18">
        <v>192</v>
      </c>
      <c r="D17" s="17">
        <v>186</v>
      </c>
      <c r="E17" s="17">
        <v>184</v>
      </c>
      <c r="F17" s="17">
        <v>184</v>
      </c>
      <c r="G17" s="17">
        <v>178</v>
      </c>
      <c r="H17" s="17">
        <v>168</v>
      </c>
      <c r="I17" s="51">
        <v>164</v>
      </c>
      <c r="J17" s="59">
        <v>162</v>
      </c>
      <c r="K17" s="18">
        <v>152</v>
      </c>
      <c r="L17" s="40">
        <v>151</v>
      </c>
      <c r="M17" s="18">
        <v>153</v>
      </c>
      <c r="N17" s="18">
        <v>156</v>
      </c>
      <c r="O17" s="19">
        <f t="shared" si="0"/>
        <v>169.16666666666666</v>
      </c>
    </row>
    <row r="18" spans="1:17" x14ac:dyDescent="0.2">
      <c r="A18" s="54" t="s">
        <v>56</v>
      </c>
      <c r="B18" s="12"/>
      <c r="C18" s="18">
        <v>38</v>
      </c>
      <c r="D18" s="17">
        <v>37</v>
      </c>
      <c r="E18" s="17">
        <v>39</v>
      </c>
      <c r="F18" s="17">
        <v>39</v>
      </c>
      <c r="G18" s="17">
        <v>38</v>
      </c>
      <c r="H18" s="17">
        <v>48</v>
      </c>
      <c r="I18" s="51">
        <v>46</v>
      </c>
      <c r="J18" s="59">
        <v>54</v>
      </c>
      <c r="K18" s="18">
        <v>50</v>
      </c>
      <c r="L18" s="18">
        <v>51</v>
      </c>
      <c r="M18" s="18">
        <v>57</v>
      </c>
      <c r="N18" s="18">
        <v>48</v>
      </c>
      <c r="O18" s="19">
        <f t="shared" si="0"/>
        <v>45.416666666666664</v>
      </c>
    </row>
    <row r="19" spans="1:17" x14ac:dyDescent="0.2">
      <c r="A19" s="54" t="s">
        <v>57</v>
      </c>
      <c r="B19" s="12"/>
      <c r="C19" s="18">
        <v>1270</v>
      </c>
      <c r="D19" s="17">
        <v>1229</v>
      </c>
      <c r="E19" s="17">
        <v>1042</v>
      </c>
      <c r="F19" s="17">
        <v>1093</v>
      </c>
      <c r="G19" s="17">
        <v>897</v>
      </c>
      <c r="H19" s="17">
        <v>1228</v>
      </c>
      <c r="I19" s="51">
        <v>1340</v>
      </c>
      <c r="J19" s="59">
        <v>1381</v>
      </c>
      <c r="K19" s="18">
        <v>982</v>
      </c>
      <c r="L19" s="18">
        <v>777</v>
      </c>
      <c r="M19" s="18">
        <v>875</v>
      </c>
      <c r="N19" s="18">
        <v>1507</v>
      </c>
      <c r="O19" s="19">
        <f t="shared" si="0"/>
        <v>1135.0833333333333</v>
      </c>
    </row>
    <row r="20" spans="1:17" x14ac:dyDescent="0.2">
      <c r="A20" s="54" t="s">
        <v>58</v>
      </c>
      <c r="B20" s="12"/>
      <c r="C20" s="18">
        <v>311</v>
      </c>
      <c r="D20" s="17">
        <v>313</v>
      </c>
      <c r="E20" s="17">
        <v>291</v>
      </c>
      <c r="F20" s="17">
        <v>331</v>
      </c>
      <c r="G20" s="17">
        <v>360</v>
      </c>
      <c r="H20" s="17">
        <v>751</v>
      </c>
      <c r="I20" s="51">
        <v>982</v>
      </c>
      <c r="J20" s="59">
        <v>915</v>
      </c>
      <c r="K20" s="17">
        <v>460</v>
      </c>
      <c r="L20" s="18">
        <v>340</v>
      </c>
      <c r="M20" s="18">
        <v>331</v>
      </c>
      <c r="N20" s="18">
        <v>347</v>
      </c>
      <c r="O20" s="19">
        <f t="shared" si="0"/>
        <v>477.66666666666669</v>
      </c>
    </row>
    <row r="21" spans="1:17" x14ac:dyDescent="0.2">
      <c r="A21" s="54" t="s">
        <v>59</v>
      </c>
      <c r="B21" s="12"/>
      <c r="C21" s="18">
        <v>941</v>
      </c>
      <c r="D21" s="17">
        <v>970</v>
      </c>
      <c r="E21" s="17">
        <v>962</v>
      </c>
      <c r="F21" s="17">
        <v>976</v>
      </c>
      <c r="G21" s="17">
        <v>1036</v>
      </c>
      <c r="H21" s="17">
        <v>1046</v>
      </c>
      <c r="I21" s="51">
        <v>1037</v>
      </c>
      <c r="J21" s="59">
        <v>1095</v>
      </c>
      <c r="K21" s="17">
        <f>170+55+14+423+196+134+93</f>
        <v>1085</v>
      </c>
      <c r="L21" s="18">
        <v>1130</v>
      </c>
      <c r="M21" s="18">
        <v>1204</v>
      </c>
      <c r="N21" s="18">
        <v>1123</v>
      </c>
      <c r="O21" s="19">
        <f t="shared" si="0"/>
        <v>1050.4166666666667</v>
      </c>
    </row>
    <row r="22" spans="1:17" x14ac:dyDescent="0.2">
      <c r="A22" s="55" t="s">
        <v>60</v>
      </c>
      <c r="B22" s="12"/>
      <c r="C22" s="18">
        <v>722</v>
      </c>
      <c r="D22" s="17">
        <v>808</v>
      </c>
      <c r="E22" s="17">
        <v>724</v>
      </c>
      <c r="F22" s="17">
        <v>720</v>
      </c>
      <c r="G22" s="17">
        <v>853</v>
      </c>
      <c r="H22" s="17">
        <v>700</v>
      </c>
      <c r="I22" s="17">
        <v>677</v>
      </c>
      <c r="J22" s="59">
        <v>711</v>
      </c>
      <c r="K22" s="17">
        <v>783</v>
      </c>
      <c r="L22" s="18">
        <v>826</v>
      </c>
      <c r="M22" s="18">
        <v>857</v>
      </c>
      <c r="N22" s="18">
        <v>680</v>
      </c>
      <c r="O22" s="19">
        <f t="shared" si="0"/>
        <v>755.08333333333337</v>
      </c>
    </row>
    <row r="23" spans="1:17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7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7" x14ac:dyDescent="0.2">
      <c r="A25" s="11" t="s">
        <v>24</v>
      </c>
      <c r="B25" s="12"/>
      <c r="C25" s="17">
        <f>SUM(C7:C22)</f>
        <v>8167</v>
      </c>
      <c r="D25" s="17">
        <f t="shared" ref="D25:N25" si="1">SUM(D7:D22)</f>
        <v>8438</v>
      </c>
      <c r="E25" s="17">
        <f t="shared" si="1"/>
        <v>8156</v>
      </c>
      <c r="F25" s="17">
        <f t="shared" si="1"/>
        <v>8213</v>
      </c>
      <c r="G25" s="17">
        <f t="shared" si="1"/>
        <v>8546</v>
      </c>
      <c r="H25" s="17">
        <f t="shared" si="1"/>
        <v>9207</v>
      </c>
      <c r="I25" s="17">
        <f t="shared" si="1"/>
        <v>9322</v>
      </c>
      <c r="J25" s="17">
        <f t="shared" si="1"/>
        <v>9501</v>
      </c>
      <c r="K25" s="17">
        <f t="shared" si="1"/>
        <v>8972</v>
      </c>
      <c r="L25" s="17">
        <f t="shared" si="1"/>
        <v>8985</v>
      </c>
      <c r="M25" s="17">
        <f t="shared" si="1"/>
        <v>9531</v>
      </c>
      <c r="N25" s="17">
        <f t="shared" si="1"/>
        <v>9688</v>
      </c>
      <c r="O25" s="19">
        <f t="shared" si="0"/>
        <v>8893.8333333333339</v>
      </c>
      <c r="P25" s="52"/>
    </row>
    <row r="26" spans="1:17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17" x14ac:dyDescent="0.2">
      <c r="A32" s="6" t="s">
        <v>62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x14ac:dyDescent="0.2">
      <c r="A37" s="54" t="s">
        <v>52</v>
      </c>
      <c r="B37" s="12"/>
      <c r="C37" s="18">
        <v>29</v>
      </c>
      <c r="D37" s="17">
        <v>35</v>
      </c>
      <c r="E37" s="17">
        <v>33</v>
      </c>
      <c r="F37" s="18">
        <v>43</v>
      </c>
      <c r="G37" s="17">
        <v>37</v>
      </c>
      <c r="H37" s="17">
        <v>33</v>
      </c>
      <c r="I37" s="17">
        <v>34</v>
      </c>
      <c r="J37" s="59">
        <v>35</v>
      </c>
      <c r="K37" s="18">
        <v>36</v>
      </c>
      <c r="L37" s="18">
        <v>36</v>
      </c>
      <c r="M37" s="18">
        <v>35</v>
      </c>
      <c r="N37" s="18">
        <v>30</v>
      </c>
      <c r="O37" s="19">
        <f>SUM(C37:N37)/12</f>
        <v>34.666666666666664</v>
      </c>
    </row>
    <row r="38" spans="1:30" ht="15" x14ac:dyDescent="0.25">
      <c r="A38" s="54" t="s">
        <v>53</v>
      </c>
      <c r="B38" s="12"/>
      <c r="C38" s="18">
        <v>0</v>
      </c>
      <c r="D38" s="17">
        <v>0</v>
      </c>
      <c r="E38" s="17">
        <v>0</v>
      </c>
      <c r="F38" s="17">
        <v>0</v>
      </c>
      <c r="G38" s="17">
        <v>2</v>
      </c>
      <c r="H38" s="17">
        <v>0</v>
      </c>
      <c r="I38" s="17">
        <v>0</v>
      </c>
      <c r="J38" s="59">
        <v>0</v>
      </c>
      <c r="K38" s="18">
        <v>0</v>
      </c>
      <c r="L38" s="18">
        <v>0</v>
      </c>
      <c r="M38" s="18">
        <v>0</v>
      </c>
      <c r="N38" s="18"/>
      <c r="O38" s="19">
        <f t="shared" ref="O38:O54" si="2">SUM(C38:N38)/12</f>
        <v>0.16666666666666666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x14ac:dyDescent="0.2">
      <c r="A39" s="55" t="s">
        <v>18</v>
      </c>
      <c r="B39" s="12"/>
      <c r="C39" s="18">
        <v>440</v>
      </c>
      <c r="D39" s="17">
        <v>457</v>
      </c>
      <c r="E39" s="17">
        <v>445</v>
      </c>
      <c r="F39" s="17">
        <v>456</v>
      </c>
      <c r="G39" s="17">
        <v>467</v>
      </c>
      <c r="H39" s="17">
        <v>456</v>
      </c>
      <c r="I39" s="17">
        <v>430</v>
      </c>
      <c r="J39" s="59">
        <v>446</v>
      </c>
      <c r="K39" s="18">
        <v>488</v>
      </c>
      <c r="L39" s="18">
        <v>519</v>
      </c>
      <c r="M39" s="18">
        <v>530</v>
      </c>
      <c r="N39" s="18">
        <v>525</v>
      </c>
      <c r="O39" s="19">
        <f t="shared" si="2"/>
        <v>471.58333333333331</v>
      </c>
    </row>
    <row r="40" spans="1:30" x14ac:dyDescent="0.2">
      <c r="A40" s="55" t="s">
        <v>19</v>
      </c>
      <c r="B40" s="12"/>
      <c r="C40" s="18">
        <v>0</v>
      </c>
      <c r="D40" s="17">
        <v>2</v>
      </c>
      <c r="E40" s="17">
        <v>2</v>
      </c>
      <c r="F40" s="17">
        <v>1</v>
      </c>
      <c r="G40" s="17">
        <v>1</v>
      </c>
      <c r="H40" s="17">
        <v>1</v>
      </c>
      <c r="I40" s="17">
        <v>1</v>
      </c>
      <c r="J40" s="59">
        <v>1</v>
      </c>
      <c r="K40" s="18">
        <v>1</v>
      </c>
      <c r="L40" s="18">
        <v>1</v>
      </c>
      <c r="M40" s="63">
        <v>1</v>
      </c>
      <c r="N40" s="18">
        <v>1</v>
      </c>
      <c r="O40" s="19">
        <f t="shared" si="2"/>
        <v>1.0833333333333333</v>
      </c>
    </row>
    <row r="41" spans="1:30" x14ac:dyDescent="0.2">
      <c r="A41" s="48" t="s">
        <v>54</v>
      </c>
      <c r="B41" s="12"/>
      <c r="C41" s="18">
        <v>3</v>
      </c>
      <c r="D41" s="17">
        <v>4</v>
      </c>
      <c r="E41" s="17">
        <v>2</v>
      </c>
      <c r="F41" s="17">
        <v>2</v>
      </c>
      <c r="G41" s="17">
        <v>3</v>
      </c>
      <c r="H41" s="17">
        <v>3</v>
      </c>
      <c r="I41" s="17">
        <v>2</v>
      </c>
      <c r="J41" s="59">
        <v>1</v>
      </c>
      <c r="K41" s="18">
        <v>3</v>
      </c>
      <c r="L41" s="18">
        <v>4</v>
      </c>
      <c r="M41" s="18">
        <v>1</v>
      </c>
      <c r="N41" s="18">
        <v>1</v>
      </c>
      <c r="O41" s="19">
        <f t="shared" si="2"/>
        <v>2.4166666666666665</v>
      </c>
    </row>
    <row r="42" spans="1:30" x14ac:dyDescent="0.2">
      <c r="A42" s="48" t="s">
        <v>36</v>
      </c>
      <c r="B42" s="12"/>
      <c r="C42" s="18">
        <v>106</v>
      </c>
      <c r="D42" s="17">
        <v>100</v>
      </c>
      <c r="E42" s="17">
        <v>113</v>
      </c>
      <c r="F42" s="17">
        <v>113</v>
      </c>
      <c r="G42" s="17">
        <v>111</v>
      </c>
      <c r="H42" s="17">
        <v>107</v>
      </c>
      <c r="I42" s="17">
        <v>109</v>
      </c>
      <c r="J42" s="59">
        <v>116</v>
      </c>
      <c r="K42" s="18">
        <v>125</v>
      </c>
      <c r="L42" s="18">
        <v>136</v>
      </c>
      <c r="M42" s="18">
        <v>135</v>
      </c>
      <c r="N42" s="18">
        <v>138</v>
      </c>
      <c r="O42" s="19">
        <f t="shared" si="2"/>
        <v>117.41666666666667</v>
      </c>
    </row>
    <row r="43" spans="1:30" x14ac:dyDescent="0.2">
      <c r="A43" s="55" t="s">
        <v>31</v>
      </c>
      <c r="B43" s="12"/>
      <c r="C43" s="18">
        <v>965</v>
      </c>
      <c r="D43" s="17">
        <v>994</v>
      </c>
      <c r="E43" s="17">
        <v>1017</v>
      </c>
      <c r="F43" s="17">
        <v>1015</v>
      </c>
      <c r="G43" s="17">
        <v>1088</v>
      </c>
      <c r="H43" s="17">
        <v>1133</v>
      </c>
      <c r="I43" s="17">
        <v>1089</v>
      </c>
      <c r="J43" s="59">
        <v>1132</v>
      </c>
      <c r="K43" s="18">
        <v>1200</v>
      </c>
      <c r="L43" s="18">
        <v>1189</v>
      </c>
      <c r="M43" s="18">
        <v>1225</v>
      </c>
      <c r="N43" s="18">
        <v>1151</v>
      </c>
      <c r="O43" s="19">
        <f t="shared" si="2"/>
        <v>1099.8333333333333</v>
      </c>
    </row>
    <row r="44" spans="1:30" x14ac:dyDescent="0.2">
      <c r="A44" s="55" t="s">
        <v>20</v>
      </c>
      <c r="B44" s="12"/>
      <c r="C44" s="18">
        <v>86</v>
      </c>
      <c r="D44" s="17">
        <v>92</v>
      </c>
      <c r="E44" s="17">
        <v>92</v>
      </c>
      <c r="F44" s="17">
        <v>95</v>
      </c>
      <c r="G44" s="17">
        <v>136</v>
      </c>
      <c r="H44" s="17">
        <v>142</v>
      </c>
      <c r="I44" s="17">
        <v>114</v>
      </c>
      <c r="J44" s="59">
        <v>121</v>
      </c>
      <c r="K44" s="18">
        <v>112</v>
      </c>
      <c r="L44" s="18">
        <v>112</v>
      </c>
      <c r="M44" s="18">
        <v>127</v>
      </c>
      <c r="N44" s="18">
        <v>127</v>
      </c>
      <c r="O44" s="19">
        <f t="shared" si="2"/>
        <v>113</v>
      </c>
    </row>
    <row r="45" spans="1:30" x14ac:dyDescent="0.2">
      <c r="A45" s="48" t="s">
        <v>32</v>
      </c>
      <c r="B45" s="12"/>
      <c r="C45" s="18">
        <v>312</v>
      </c>
      <c r="D45" s="17">
        <v>315</v>
      </c>
      <c r="E45" s="17">
        <v>309</v>
      </c>
      <c r="F45" s="17">
        <v>307</v>
      </c>
      <c r="G45" s="17">
        <v>302</v>
      </c>
      <c r="H45" s="17">
        <v>352</v>
      </c>
      <c r="I45" s="17">
        <v>321</v>
      </c>
      <c r="J45" s="59">
        <v>333</v>
      </c>
      <c r="K45" s="18">
        <v>320</v>
      </c>
      <c r="L45" s="18">
        <v>331</v>
      </c>
      <c r="M45" s="18">
        <v>359</v>
      </c>
      <c r="N45" s="18">
        <v>361</v>
      </c>
      <c r="O45" s="19">
        <f t="shared" si="2"/>
        <v>326.83333333333331</v>
      </c>
    </row>
    <row r="46" spans="1:30" x14ac:dyDescent="0.2">
      <c r="A46" s="48" t="s">
        <v>55</v>
      </c>
      <c r="B46" s="12"/>
      <c r="C46" s="18">
        <v>121</v>
      </c>
      <c r="D46" s="17">
        <v>111</v>
      </c>
      <c r="E46" s="17">
        <v>113</v>
      </c>
      <c r="F46" s="17">
        <v>114</v>
      </c>
      <c r="G46" s="17">
        <v>122</v>
      </c>
      <c r="H46" s="17">
        <v>134</v>
      </c>
      <c r="I46" s="17">
        <v>147</v>
      </c>
      <c r="J46" s="59">
        <v>131</v>
      </c>
      <c r="K46" s="18">
        <v>126</v>
      </c>
      <c r="L46" s="18">
        <v>122</v>
      </c>
      <c r="M46" s="18">
        <v>127</v>
      </c>
      <c r="N46" s="18">
        <v>125</v>
      </c>
      <c r="O46" s="19">
        <f t="shared" si="2"/>
        <v>124.41666666666667</v>
      </c>
    </row>
    <row r="47" spans="1:30" x14ac:dyDescent="0.2">
      <c r="A47" s="54" t="s">
        <v>21</v>
      </c>
      <c r="B47" s="12"/>
      <c r="C47" s="18">
        <v>106</v>
      </c>
      <c r="D47" s="17">
        <v>106</v>
      </c>
      <c r="E47" s="17">
        <v>110</v>
      </c>
      <c r="F47" s="17">
        <v>111</v>
      </c>
      <c r="G47" s="17">
        <v>108</v>
      </c>
      <c r="H47" s="17">
        <v>106</v>
      </c>
      <c r="I47" s="17">
        <v>104</v>
      </c>
      <c r="J47" s="59">
        <v>99</v>
      </c>
      <c r="K47" s="18">
        <v>96</v>
      </c>
      <c r="L47" s="18">
        <v>95</v>
      </c>
      <c r="M47" s="18">
        <v>92</v>
      </c>
      <c r="N47" s="18">
        <v>92</v>
      </c>
      <c r="O47" s="19">
        <f t="shared" si="2"/>
        <v>102.08333333333333</v>
      </c>
    </row>
    <row r="48" spans="1:30" x14ac:dyDescent="0.2">
      <c r="A48" s="54" t="s">
        <v>56</v>
      </c>
      <c r="B48" s="12"/>
      <c r="C48" s="18">
        <v>20</v>
      </c>
      <c r="D48" s="17">
        <v>18</v>
      </c>
      <c r="E48" s="17">
        <v>21</v>
      </c>
      <c r="F48" s="17">
        <v>20</v>
      </c>
      <c r="G48" s="17">
        <v>22</v>
      </c>
      <c r="H48" s="17">
        <v>28</v>
      </c>
      <c r="I48" s="17">
        <v>28</v>
      </c>
      <c r="J48" s="59">
        <v>30</v>
      </c>
      <c r="K48" s="18">
        <v>26</v>
      </c>
      <c r="L48" s="18">
        <v>26</v>
      </c>
      <c r="M48" s="18">
        <v>32</v>
      </c>
      <c r="N48" s="18">
        <v>26</v>
      </c>
      <c r="O48" s="19">
        <f t="shared" si="2"/>
        <v>24.75</v>
      </c>
    </row>
    <row r="49" spans="1:15" x14ac:dyDescent="0.2">
      <c r="A49" s="54" t="s">
        <v>57</v>
      </c>
      <c r="B49" s="12"/>
      <c r="C49" s="18">
        <v>458</v>
      </c>
      <c r="D49" s="17">
        <v>435</v>
      </c>
      <c r="E49" s="17">
        <v>365</v>
      </c>
      <c r="F49" s="17">
        <v>595</v>
      </c>
      <c r="G49" s="17">
        <v>515</v>
      </c>
      <c r="H49" s="17">
        <v>874</v>
      </c>
      <c r="I49" s="17">
        <v>995</v>
      </c>
      <c r="J49" s="59">
        <v>1006</v>
      </c>
      <c r="K49" s="18">
        <v>648</v>
      </c>
      <c r="L49" s="18">
        <v>451</v>
      </c>
      <c r="M49" s="18">
        <v>451</v>
      </c>
      <c r="N49" s="18">
        <v>714</v>
      </c>
      <c r="O49" s="19">
        <f t="shared" si="2"/>
        <v>625.58333333333337</v>
      </c>
    </row>
    <row r="50" spans="1:15" x14ac:dyDescent="0.2">
      <c r="A50" s="54" t="s">
        <v>58</v>
      </c>
      <c r="B50" s="12"/>
      <c r="C50" s="18">
        <v>235</v>
      </c>
      <c r="D50" s="17">
        <v>232</v>
      </c>
      <c r="E50" s="17">
        <v>208</v>
      </c>
      <c r="F50" s="17">
        <v>248</v>
      </c>
      <c r="G50" s="17">
        <v>268</v>
      </c>
      <c r="H50" s="17">
        <v>593</v>
      </c>
      <c r="I50" s="17">
        <v>798</v>
      </c>
      <c r="J50" s="59">
        <v>732</v>
      </c>
      <c r="K50" s="18">
        <v>325</v>
      </c>
      <c r="L50" s="18">
        <v>238</v>
      </c>
      <c r="M50" s="18">
        <v>226</v>
      </c>
      <c r="N50" s="18">
        <v>249</v>
      </c>
      <c r="O50" s="19">
        <f t="shared" si="2"/>
        <v>362.66666666666669</v>
      </c>
    </row>
    <row r="51" spans="1:15" x14ac:dyDescent="0.2">
      <c r="A51" s="54" t="s">
        <v>59</v>
      </c>
      <c r="B51" s="12"/>
      <c r="C51" s="18">
        <v>653</v>
      </c>
      <c r="D51" s="17">
        <v>659</v>
      </c>
      <c r="E51" s="17">
        <v>665</v>
      </c>
      <c r="F51" s="17">
        <v>673</v>
      </c>
      <c r="G51" s="17">
        <v>689</v>
      </c>
      <c r="H51" s="17">
        <v>706</v>
      </c>
      <c r="I51" s="17">
        <v>714</v>
      </c>
      <c r="J51" s="59">
        <v>760</v>
      </c>
      <c r="K51" s="17">
        <f>272+111+116+54+138+54+8</f>
        <v>753</v>
      </c>
      <c r="L51" s="18">
        <v>778</v>
      </c>
      <c r="M51" s="18">
        <v>840</v>
      </c>
      <c r="N51" s="18">
        <v>792</v>
      </c>
      <c r="O51" s="19">
        <f t="shared" si="2"/>
        <v>723.5</v>
      </c>
    </row>
    <row r="52" spans="1:15" x14ac:dyDescent="0.2">
      <c r="A52" s="55" t="s">
        <v>60</v>
      </c>
      <c r="B52" s="12"/>
      <c r="C52" s="18">
        <v>377</v>
      </c>
      <c r="D52" s="17">
        <v>424</v>
      </c>
      <c r="E52" s="17">
        <v>383</v>
      </c>
      <c r="F52" s="17">
        <v>365</v>
      </c>
      <c r="G52" s="17">
        <v>481</v>
      </c>
      <c r="H52" s="17">
        <v>400</v>
      </c>
      <c r="I52" s="17">
        <v>390</v>
      </c>
      <c r="J52" s="59">
        <v>407</v>
      </c>
      <c r="K52" s="17">
        <v>434</v>
      </c>
      <c r="L52" s="18">
        <v>441</v>
      </c>
      <c r="M52" s="18">
        <v>466</v>
      </c>
      <c r="N52" s="18">
        <v>369</v>
      </c>
      <c r="O52" s="19">
        <f t="shared" si="2"/>
        <v>411.41666666666669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>
        <f t="shared" si="2"/>
        <v>0</v>
      </c>
    </row>
    <row r="54" spans="1:15" x14ac:dyDescent="0.2">
      <c r="A54" s="7" t="s">
        <v>24</v>
      </c>
      <c r="B54" s="8"/>
      <c r="C54" s="21">
        <f>SUM(C37:C53)</f>
        <v>3911</v>
      </c>
      <c r="D54" s="21">
        <f t="shared" ref="D54:N54" si="3">SUM(D37:D53)</f>
        <v>3984</v>
      </c>
      <c r="E54" s="21">
        <f t="shared" si="3"/>
        <v>3878</v>
      </c>
      <c r="F54" s="21">
        <f t="shared" si="3"/>
        <v>4158</v>
      </c>
      <c r="G54" s="21">
        <f t="shared" si="3"/>
        <v>4352</v>
      </c>
      <c r="H54" s="21">
        <f t="shared" si="3"/>
        <v>5068</v>
      </c>
      <c r="I54" s="21">
        <f t="shared" si="3"/>
        <v>5276</v>
      </c>
      <c r="J54" s="21">
        <f t="shared" si="3"/>
        <v>5350</v>
      </c>
      <c r="K54" s="21">
        <f t="shared" si="3"/>
        <v>4693</v>
      </c>
      <c r="L54" s="21">
        <f t="shared" si="3"/>
        <v>4479</v>
      </c>
      <c r="M54" s="21">
        <f t="shared" si="3"/>
        <v>4647</v>
      </c>
      <c r="N54" s="21">
        <f t="shared" si="3"/>
        <v>4701</v>
      </c>
      <c r="O54" s="37">
        <f t="shared" si="2"/>
        <v>4541.416666666667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O56" si="4">C54/C25</f>
        <v>0.47887841312599488</v>
      </c>
      <c r="D56" s="46">
        <f t="shared" si="4"/>
        <v>0.47214979853045747</v>
      </c>
      <c r="E56" s="46">
        <f t="shared" si="4"/>
        <v>0.47547817557626287</v>
      </c>
      <c r="F56" s="46">
        <f t="shared" si="4"/>
        <v>0.50627054669426519</v>
      </c>
      <c r="G56" s="46">
        <f t="shared" si="4"/>
        <v>0.50924409080271471</v>
      </c>
      <c r="H56" s="46">
        <f t="shared" si="4"/>
        <v>0.55045074399913108</v>
      </c>
      <c r="I56" s="46">
        <f t="shared" si="4"/>
        <v>0.56597296717442613</v>
      </c>
      <c r="J56" s="46">
        <f t="shared" si="4"/>
        <v>0.56309862119776866</v>
      </c>
      <c r="K56" s="46">
        <f t="shared" si="4"/>
        <v>0.52307177886758804</v>
      </c>
      <c r="L56" s="46">
        <f t="shared" si="4"/>
        <v>0.49849749582637731</v>
      </c>
      <c r="M56" s="46">
        <f t="shared" si="4"/>
        <v>0.48756688700031475</v>
      </c>
      <c r="N56" s="46">
        <f t="shared" si="4"/>
        <v>0.48523947151114782</v>
      </c>
      <c r="O56" s="47">
        <f t="shared" si="4"/>
        <v>0.51062533965481705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4" t="s">
        <v>40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honeticPr fontId="11" type="noConversion"/>
  <pageMargins left="0" right="0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B61"/>
  <sheetViews>
    <sheetView zoomScale="80" workbookViewId="0">
      <selection activeCell="A52" sqref="A52:E54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50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561</v>
      </c>
      <c r="D7" s="5">
        <v>543</v>
      </c>
      <c r="E7" s="17">
        <v>565</v>
      </c>
      <c r="F7" s="17">
        <v>509</v>
      </c>
      <c r="G7" s="18">
        <v>646</v>
      </c>
      <c r="H7" s="17">
        <v>590</v>
      </c>
      <c r="I7" s="51">
        <v>565</v>
      </c>
      <c r="J7" s="5">
        <v>582</v>
      </c>
      <c r="K7" s="18">
        <v>686</v>
      </c>
      <c r="L7" s="17">
        <v>732</v>
      </c>
      <c r="M7" s="17">
        <v>793</v>
      </c>
      <c r="N7" s="18">
        <v>599</v>
      </c>
      <c r="O7" s="19">
        <f>SUM(C7:N7)/12</f>
        <v>614.25</v>
      </c>
    </row>
    <row r="8" spans="1:28" x14ac:dyDescent="0.2">
      <c r="A8" s="11" t="s">
        <v>16</v>
      </c>
      <c r="B8" s="12"/>
      <c r="C8" s="17">
        <v>45</v>
      </c>
      <c r="D8" s="17">
        <v>37</v>
      </c>
      <c r="E8" s="17">
        <v>38</v>
      </c>
      <c r="F8" s="17">
        <v>35</v>
      </c>
      <c r="G8" s="17">
        <v>33</v>
      </c>
      <c r="H8" s="17">
        <v>34</v>
      </c>
      <c r="I8" s="51">
        <v>33</v>
      </c>
      <c r="J8" s="17">
        <v>37</v>
      </c>
      <c r="K8" s="17">
        <v>40</v>
      </c>
      <c r="L8" s="17">
        <v>44</v>
      </c>
      <c r="M8" s="17">
        <v>44</v>
      </c>
      <c r="N8" s="18">
        <v>46</v>
      </c>
      <c r="O8" s="19">
        <f t="shared" ref="O8:O20" si="0">SUM(C8:N8)/12</f>
        <v>38.833333333333336</v>
      </c>
    </row>
    <row r="9" spans="1:28" x14ac:dyDescent="0.2">
      <c r="A9" s="11" t="s">
        <v>17</v>
      </c>
      <c r="B9" s="12"/>
      <c r="C9" s="17">
        <v>8</v>
      </c>
      <c r="D9" s="17">
        <v>8</v>
      </c>
      <c r="E9" s="17">
        <v>9</v>
      </c>
      <c r="F9" s="17">
        <v>9</v>
      </c>
      <c r="G9" s="17">
        <v>8</v>
      </c>
      <c r="H9" s="17">
        <v>6</v>
      </c>
      <c r="I9" s="51">
        <v>5</v>
      </c>
      <c r="J9" s="17">
        <v>6</v>
      </c>
      <c r="K9" s="17">
        <v>6</v>
      </c>
      <c r="L9" s="17">
        <v>8</v>
      </c>
      <c r="M9" s="17">
        <v>8</v>
      </c>
      <c r="N9" s="18">
        <v>9</v>
      </c>
      <c r="O9" s="19">
        <f t="shared" si="0"/>
        <v>7.5</v>
      </c>
    </row>
    <row r="10" spans="1:28" x14ac:dyDescent="0.2">
      <c r="A10" s="11" t="s">
        <v>18</v>
      </c>
      <c r="B10" s="12"/>
      <c r="C10" s="17">
        <v>715</v>
      </c>
      <c r="D10" s="17">
        <v>722</v>
      </c>
      <c r="E10" s="17">
        <v>733</v>
      </c>
      <c r="F10" s="17">
        <v>738</v>
      </c>
      <c r="G10" s="17">
        <v>772</v>
      </c>
      <c r="H10" s="17">
        <v>807</v>
      </c>
      <c r="I10" s="51">
        <v>777</v>
      </c>
      <c r="J10" s="17">
        <v>818</v>
      </c>
      <c r="K10" s="17">
        <v>861</v>
      </c>
      <c r="L10" s="17">
        <v>882</v>
      </c>
      <c r="M10" s="17">
        <v>921</v>
      </c>
      <c r="N10" s="18">
        <v>818</v>
      </c>
      <c r="O10" s="19">
        <f t="shared" si="0"/>
        <v>797</v>
      </c>
    </row>
    <row r="11" spans="1:28" x14ac:dyDescent="0.2">
      <c r="A11" s="11" t="s">
        <v>19</v>
      </c>
      <c r="B11" s="12"/>
      <c r="C11" s="17">
        <v>15</v>
      </c>
      <c r="D11" s="17">
        <v>10</v>
      </c>
      <c r="E11" s="17">
        <v>11</v>
      </c>
      <c r="F11" s="17">
        <v>9</v>
      </c>
      <c r="G11" s="17">
        <v>9</v>
      </c>
      <c r="H11" s="17">
        <v>11</v>
      </c>
      <c r="I11" s="51">
        <v>9</v>
      </c>
      <c r="J11" s="17">
        <v>7</v>
      </c>
      <c r="K11" s="17">
        <v>7</v>
      </c>
      <c r="L11" s="17">
        <v>8</v>
      </c>
      <c r="M11" s="17">
        <v>5</v>
      </c>
      <c r="N11" s="18">
        <v>20</v>
      </c>
      <c r="O11" s="19">
        <f t="shared" si="0"/>
        <v>10.083333333333334</v>
      </c>
    </row>
    <row r="12" spans="1:28" x14ac:dyDescent="0.2">
      <c r="A12" s="48" t="s">
        <v>36</v>
      </c>
      <c r="B12" s="12"/>
      <c r="C12" s="17">
        <v>845</v>
      </c>
      <c r="D12" s="5">
        <v>898</v>
      </c>
      <c r="E12" s="17">
        <v>951</v>
      </c>
      <c r="F12" s="17">
        <v>926</v>
      </c>
      <c r="G12" s="17">
        <v>899</v>
      </c>
      <c r="H12" s="17">
        <v>878</v>
      </c>
      <c r="I12" s="51">
        <v>793</v>
      </c>
      <c r="J12" s="17">
        <v>784</v>
      </c>
      <c r="K12" s="17">
        <v>816</v>
      </c>
      <c r="L12" s="5">
        <v>810</v>
      </c>
      <c r="M12" s="17">
        <v>877</v>
      </c>
      <c r="N12" s="18">
        <v>890</v>
      </c>
      <c r="O12" s="19">
        <f t="shared" si="0"/>
        <v>863.91666666666663</v>
      </c>
    </row>
    <row r="13" spans="1:28" x14ac:dyDescent="0.2">
      <c r="A13" s="11" t="s">
        <v>31</v>
      </c>
      <c r="B13" s="12"/>
      <c r="C13" s="17">
        <v>1257</v>
      </c>
      <c r="D13" s="17">
        <v>1317</v>
      </c>
      <c r="E13" s="17">
        <v>1367</v>
      </c>
      <c r="F13" s="17">
        <v>1355</v>
      </c>
      <c r="G13" s="17">
        <v>1352</v>
      </c>
      <c r="H13" s="17">
        <v>1392</v>
      </c>
      <c r="I13" s="51">
        <v>1431</v>
      </c>
      <c r="J13" s="17">
        <v>1442</v>
      </c>
      <c r="K13" s="17">
        <v>1492</v>
      </c>
      <c r="L13" s="5">
        <v>1538</v>
      </c>
      <c r="M13" s="17">
        <v>1557</v>
      </c>
      <c r="N13" s="18">
        <v>1403</v>
      </c>
      <c r="O13" s="19">
        <f t="shared" si="0"/>
        <v>1408.5833333333333</v>
      </c>
    </row>
    <row r="14" spans="1:28" x14ac:dyDescent="0.2">
      <c r="A14" s="11" t="s">
        <v>32</v>
      </c>
      <c r="B14" s="12"/>
      <c r="C14" s="17">
        <v>355</v>
      </c>
      <c r="D14" s="17">
        <v>347</v>
      </c>
      <c r="E14" s="17">
        <v>399</v>
      </c>
      <c r="F14" s="17">
        <v>338</v>
      </c>
      <c r="G14" s="17">
        <v>363</v>
      </c>
      <c r="H14" s="17">
        <v>412</v>
      </c>
      <c r="I14" s="51">
        <v>412</v>
      </c>
      <c r="J14" s="17">
        <v>400</v>
      </c>
      <c r="K14" s="17">
        <v>378</v>
      </c>
      <c r="L14" s="17">
        <v>397</v>
      </c>
      <c r="M14" s="17">
        <v>460</v>
      </c>
      <c r="N14" s="18">
        <v>437</v>
      </c>
      <c r="O14" s="19">
        <f t="shared" si="0"/>
        <v>391.5</v>
      </c>
    </row>
    <row r="15" spans="1:28" x14ac:dyDescent="0.2">
      <c r="A15" s="11" t="s">
        <v>20</v>
      </c>
      <c r="B15" s="12"/>
      <c r="C15" s="17">
        <v>233</v>
      </c>
      <c r="D15" s="17">
        <v>217</v>
      </c>
      <c r="E15" s="17">
        <v>209</v>
      </c>
      <c r="F15" s="17">
        <v>181</v>
      </c>
      <c r="G15" s="17">
        <v>177</v>
      </c>
      <c r="H15" s="17">
        <v>199</v>
      </c>
      <c r="I15" s="51">
        <v>199</v>
      </c>
      <c r="J15" s="17">
        <v>199</v>
      </c>
      <c r="K15" s="17">
        <v>190</v>
      </c>
      <c r="L15" s="17">
        <v>208</v>
      </c>
      <c r="M15" s="17">
        <v>235</v>
      </c>
      <c r="N15" s="18">
        <v>263</v>
      </c>
      <c r="O15" s="19">
        <f t="shared" si="0"/>
        <v>209.16666666666666</v>
      </c>
    </row>
    <row r="16" spans="1:28" x14ac:dyDescent="0.2">
      <c r="A16" s="11" t="s">
        <v>21</v>
      </c>
      <c r="B16" s="12"/>
      <c r="C16" s="17">
        <v>146</v>
      </c>
      <c r="D16" s="17">
        <v>143</v>
      </c>
      <c r="E16" s="17">
        <v>145</v>
      </c>
      <c r="F16" s="17">
        <v>136</v>
      </c>
      <c r="G16" s="17">
        <v>146</v>
      </c>
      <c r="H16" s="17">
        <v>141</v>
      </c>
      <c r="I16" s="51">
        <v>143</v>
      </c>
      <c r="J16" s="17">
        <v>141</v>
      </c>
      <c r="K16" s="17">
        <v>143</v>
      </c>
      <c r="L16" s="17">
        <v>136</v>
      </c>
      <c r="M16" s="17">
        <v>125</v>
      </c>
      <c r="N16" s="18">
        <v>125</v>
      </c>
      <c r="O16" s="19">
        <f t="shared" si="0"/>
        <v>139.16666666666666</v>
      </c>
    </row>
    <row r="17" spans="1:17" x14ac:dyDescent="0.2">
      <c r="A17" s="11" t="s">
        <v>22</v>
      </c>
      <c r="B17" s="12"/>
      <c r="C17" s="17">
        <f>551+1547+180+93+261+26+19</f>
        <v>2677</v>
      </c>
      <c r="D17" s="17">
        <f>544+1499+153+94+260+26+20</f>
        <v>2596</v>
      </c>
      <c r="E17" s="17">
        <f>548+1585+197+99+270+27+14</f>
        <v>2740</v>
      </c>
      <c r="F17" s="17">
        <f>541+1203+169+97+274+26+14</f>
        <v>2324</v>
      </c>
      <c r="G17" s="17">
        <f>572+1180+227+103+251+30+9</f>
        <v>2372</v>
      </c>
      <c r="H17" s="17">
        <f>553+1417+786+109+296+36+12</f>
        <v>3209</v>
      </c>
      <c r="I17" s="51">
        <f>546+1289+1114+111+327+32+12</f>
        <v>3431</v>
      </c>
      <c r="J17" s="17">
        <v>3450</v>
      </c>
      <c r="K17" s="17">
        <v>2357</v>
      </c>
      <c r="L17" s="17">
        <f>627+770+234+112+321+39+10</f>
        <v>2113</v>
      </c>
      <c r="M17" s="17">
        <f>644+927+247+126+327+44+13</f>
        <v>2328</v>
      </c>
      <c r="N17" s="18">
        <v>2788</v>
      </c>
      <c r="O17" s="19">
        <f t="shared" si="0"/>
        <v>2698.75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6857</v>
      </c>
      <c r="D20" s="17">
        <f t="shared" si="1"/>
        <v>6838</v>
      </c>
      <c r="E20" s="17">
        <f t="shared" si="1"/>
        <v>7167</v>
      </c>
      <c r="F20" s="17">
        <f t="shared" si="1"/>
        <v>6560</v>
      </c>
      <c r="G20" s="17">
        <f>SUM(G7:G17)</f>
        <v>6777</v>
      </c>
      <c r="H20" s="17">
        <f t="shared" si="1"/>
        <v>7679</v>
      </c>
      <c r="I20" s="17">
        <f t="shared" si="1"/>
        <v>7798</v>
      </c>
      <c r="J20" s="17">
        <f t="shared" si="1"/>
        <v>7866</v>
      </c>
      <c r="K20" s="17">
        <f t="shared" si="1"/>
        <v>6976</v>
      </c>
      <c r="L20" s="17">
        <f t="shared" si="1"/>
        <v>6876</v>
      </c>
      <c r="M20" s="17">
        <f t="shared" si="1"/>
        <v>7353</v>
      </c>
      <c r="N20" s="17">
        <f t="shared" si="1"/>
        <v>7398</v>
      </c>
      <c r="O20" s="19">
        <f t="shared" si="0"/>
        <v>7178.75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3" spans="1:17" x14ac:dyDescent="0.2">
      <c r="A23" s="30"/>
      <c r="B23" s="30"/>
      <c r="C23" s="30"/>
      <c r="D23" s="30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30"/>
    </row>
    <row r="24" spans="1:17" x14ac:dyDescent="0.2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</row>
    <row r="25" spans="1:17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1:17" x14ac:dyDescent="0.2">
      <c r="A26" s="1" t="s">
        <v>29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3"/>
      <c r="Q26" s="3"/>
    </row>
    <row r="27" spans="1:17" x14ac:dyDescent="0.2">
      <c r="A27" s="6" t="s">
        <v>51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ht="12.75" thickBot="1" x14ac:dyDescent="0.25"/>
    <row r="29" spans="1:17" x14ac:dyDescent="0.2">
      <c r="A29" s="7" t="s">
        <v>0</v>
      </c>
      <c r="B29" s="8"/>
      <c r="C29" s="9" t="s">
        <v>1</v>
      </c>
      <c r="D29" s="9" t="s">
        <v>2</v>
      </c>
      <c r="E29" s="9" t="s">
        <v>3</v>
      </c>
      <c r="F29" s="9" t="s">
        <v>4</v>
      </c>
      <c r="G29" s="9" t="s">
        <v>5</v>
      </c>
      <c r="H29" s="9" t="s">
        <v>6</v>
      </c>
      <c r="I29" s="9" t="s">
        <v>7</v>
      </c>
      <c r="J29" s="9" t="s">
        <v>8</v>
      </c>
      <c r="K29" s="9" t="s">
        <v>9</v>
      </c>
      <c r="L29" s="9" t="s">
        <v>10</v>
      </c>
      <c r="M29" s="9" t="s">
        <v>11</v>
      </c>
      <c r="N29" s="9" t="s">
        <v>12</v>
      </c>
      <c r="O29" s="10" t="s">
        <v>13</v>
      </c>
    </row>
    <row r="30" spans="1:17" x14ac:dyDescent="0.2">
      <c r="A30" s="11" t="s">
        <v>14</v>
      </c>
      <c r="B30" s="12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42" t="s">
        <v>33</v>
      </c>
    </row>
    <row r="31" spans="1:17" ht="12.75" thickBot="1" x14ac:dyDescent="0.25">
      <c r="A31" s="39"/>
      <c r="B31" s="40"/>
      <c r="C31" s="43"/>
      <c r="D31" s="43"/>
      <c r="E31" s="43"/>
      <c r="F31" s="43"/>
      <c r="G31" s="43"/>
      <c r="H31" s="43"/>
      <c r="I31" s="43"/>
      <c r="J31" s="43"/>
      <c r="K31" s="43"/>
      <c r="L31" s="43"/>
      <c r="M31" s="43"/>
      <c r="N31" s="43"/>
      <c r="O31" s="41" t="s">
        <v>42</v>
      </c>
    </row>
    <row r="32" spans="1:17" x14ac:dyDescent="0.2">
      <c r="A32" s="24" t="s">
        <v>15</v>
      </c>
      <c r="B32" s="8"/>
      <c r="C32" s="21">
        <v>289</v>
      </c>
      <c r="D32" s="21">
        <v>292</v>
      </c>
      <c r="E32" s="21">
        <v>303</v>
      </c>
      <c r="F32" s="36">
        <v>279</v>
      </c>
      <c r="G32" s="21">
        <v>350</v>
      </c>
      <c r="H32" s="21">
        <v>321</v>
      </c>
      <c r="I32" s="21">
        <v>308</v>
      </c>
      <c r="J32" s="21">
        <v>329</v>
      </c>
      <c r="K32" s="21">
        <v>389</v>
      </c>
      <c r="L32" s="21">
        <v>414</v>
      </c>
      <c r="M32" s="21">
        <v>445</v>
      </c>
      <c r="N32" s="21">
        <v>332</v>
      </c>
      <c r="O32" s="37">
        <f>SUM(C32:N32)/12</f>
        <v>337.58333333333331</v>
      </c>
    </row>
    <row r="33" spans="1:15" x14ac:dyDescent="0.2">
      <c r="A33" s="11" t="s">
        <v>16</v>
      </c>
      <c r="B33" s="12"/>
      <c r="C33" s="17">
        <v>23</v>
      </c>
      <c r="D33" s="17">
        <v>20</v>
      </c>
      <c r="E33" s="17">
        <v>21</v>
      </c>
      <c r="F33" s="17">
        <v>16</v>
      </c>
      <c r="G33" s="17">
        <v>13</v>
      </c>
      <c r="H33" s="17">
        <v>13</v>
      </c>
      <c r="I33" s="17">
        <v>18</v>
      </c>
      <c r="J33" s="17">
        <v>20</v>
      </c>
      <c r="K33" s="17">
        <v>20</v>
      </c>
      <c r="L33" s="17">
        <v>24</v>
      </c>
      <c r="M33" s="17">
        <v>25</v>
      </c>
      <c r="N33" s="17">
        <v>32</v>
      </c>
      <c r="O33" s="19">
        <f t="shared" ref="O33:O45" si="2">SUM(C33:N33)/12</f>
        <v>20.416666666666668</v>
      </c>
    </row>
    <row r="34" spans="1:15" x14ac:dyDescent="0.2">
      <c r="A34" s="11" t="s">
        <v>17</v>
      </c>
      <c r="B34" s="12"/>
      <c r="C34" s="17">
        <v>4</v>
      </c>
      <c r="D34" s="17">
        <v>3</v>
      </c>
      <c r="E34" s="17">
        <v>3</v>
      </c>
      <c r="F34" s="17">
        <v>2</v>
      </c>
      <c r="G34" s="17">
        <v>1</v>
      </c>
      <c r="H34" s="17">
        <v>1</v>
      </c>
      <c r="I34" s="17">
        <v>1</v>
      </c>
      <c r="J34" s="17">
        <v>1</v>
      </c>
      <c r="K34" s="17">
        <v>1</v>
      </c>
      <c r="L34" s="17">
        <v>1</v>
      </c>
      <c r="M34" s="17">
        <v>1</v>
      </c>
      <c r="N34" s="17">
        <v>0</v>
      </c>
      <c r="O34" s="19">
        <f t="shared" si="2"/>
        <v>1.5833333333333333</v>
      </c>
    </row>
    <row r="35" spans="1:15" x14ac:dyDescent="0.2">
      <c r="A35" s="11" t="s">
        <v>18</v>
      </c>
      <c r="B35" s="12"/>
      <c r="C35" s="17">
        <v>384</v>
      </c>
      <c r="D35" s="17">
        <v>375</v>
      </c>
      <c r="E35" s="17">
        <v>378</v>
      </c>
      <c r="F35" s="17">
        <v>379</v>
      </c>
      <c r="G35" s="17">
        <v>396</v>
      </c>
      <c r="H35" s="17">
        <v>400</v>
      </c>
      <c r="I35" s="17">
        <v>395</v>
      </c>
      <c r="J35" s="17">
        <v>417</v>
      </c>
      <c r="K35" s="17">
        <v>437</v>
      </c>
      <c r="L35" s="17">
        <v>424</v>
      </c>
      <c r="M35" s="49">
        <v>442</v>
      </c>
      <c r="N35" s="17">
        <v>396</v>
      </c>
      <c r="O35" s="19">
        <f t="shared" si="2"/>
        <v>401.91666666666669</v>
      </c>
    </row>
    <row r="36" spans="1:15" x14ac:dyDescent="0.2">
      <c r="A36" s="11" t="s">
        <v>19</v>
      </c>
      <c r="B36" s="12"/>
      <c r="C36" s="17">
        <v>6</v>
      </c>
      <c r="D36" s="17">
        <v>3</v>
      </c>
      <c r="E36" s="17">
        <v>4</v>
      </c>
      <c r="F36" s="17">
        <v>2</v>
      </c>
      <c r="G36" s="17">
        <v>1</v>
      </c>
      <c r="H36" s="17">
        <v>2</v>
      </c>
      <c r="I36" s="17">
        <v>1</v>
      </c>
      <c r="J36" s="17">
        <v>1</v>
      </c>
      <c r="K36" s="17">
        <v>2</v>
      </c>
      <c r="L36" s="17">
        <v>2</v>
      </c>
      <c r="M36" s="17">
        <v>0</v>
      </c>
      <c r="N36" s="17">
        <v>4</v>
      </c>
      <c r="O36" s="19">
        <f t="shared" si="2"/>
        <v>2.3333333333333335</v>
      </c>
    </row>
    <row r="37" spans="1:15" x14ac:dyDescent="0.2">
      <c r="A37" s="48" t="s">
        <v>36</v>
      </c>
      <c r="B37" s="12"/>
      <c r="C37" s="17">
        <v>65</v>
      </c>
      <c r="D37" s="17">
        <v>66</v>
      </c>
      <c r="E37" s="17">
        <v>71</v>
      </c>
      <c r="F37" s="17">
        <v>72</v>
      </c>
      <c r="G37" s="17">
        <v>73</v>
      </c>
      <c r="H37" s="17">
        <v>81</v>
      </c>
      <c r="I37" s="17">
        <v>64</v>
      </c>
      <c r="J37" s="17">
        <v>63</v>
      </c>
      <c r="K37" s="17">
        <v>71</v>
      </c>
      <c r="L37" s="17">
        <v>75</v>
      </c>
      <c r="M37" s="17">
        <v>81</v>
      </c>
      <c r="N37" s="17">
        <v>91</v>
      </c>
      <c r="O37" s="19">
        <f t="shared" si="2"/>
        <v>72.75</v>
      </c>
    </row>
    <row r="38" spans="1:15" x14ac:dyDescent="0.2">
      <c r="A38" s="11" t="s">
        <v>31</v>
      </c>
      <c r="B38" s="12"/>
      <c r="C38" s="17">
        <v>729</v>
      </c>
      <c r="D38" s="17">
        <v>780</v>
      </c>
      <c r="E38" s="17">
        <v>805</v>
      </c>
      <c r="F38" s="17">
        <v>799</v>
      </c>
      <c r="G38" s="17">
        <v>817</v>
      </c>
      <c r="H38" s="17">
        <v>838</v>
      </c>
      <c r="I38" s="17">
        <v>845</v>
      </c>
      <c r="J38" s="17">
        <v>874</v>
      </c>
      <c r="K38" s="17">
        <v>889</v>
      </c>
      <c r="L38" s="17">
        <v>933</v>
      </c>
      <c r="M38" s="17">
        <v>931</v>
      </c>
      <c r="N38" s="17">
        <v>846</v>
      </c>
      <c r="O38" s="19">
        <f t="shared" si="2"/>
        <v>840.5</v>
      </c>
    </row>
    <row r="39" spans="1:15" x14ac:dyDescent="0.2">
      <c r="A39" s="11" t="s">
        <v>32</v>
      </c>
      <c r="B39" s="12"/>
      <c r="C39" s="17">
        <v>218</v>
      </c>
      <c r="D39" s="17">
        <v>209</v>
      </c>
      <c r="E39" s="17">
        <v>244</v>
      </c>
      <c r="F39" s="17">
        <v>217</v>
      </c>
      <c r="G39" s="17">
        <v>244</v>
      </c>
      <c r="H39" s="17">
        <v>291</v>
      </c>
      <c r="I39" s="17">
        <v>294</v>
      </c>
      <c r="J39" s="17">
        <v>271</v>
      </c>
      <c r="K39" s="17">
        <v>240</v>
      </c>
      <c r="L39" s="17">
        <v>248</v>
      </c>
      <c r="M39" s="17">
        <v>291</v>
      </c>
      <c r="N39" s="17">
        <v>279</v>
      </c>
      <c r="O39" s="19">
        <f t="shared" si="2"/>
        <v>253.83333333333334</v>
      </c>
    </row>
    <row r="40" spans="1:15" x14ac:dyDescent="0.2">
      <c r="A40" s="11" t="s">
        <v>20</v>
      </c>
      <c r="B40" s="12"/>
      <c r="C40" s="17">
        <v>112</v>
      </c>
      <c r="D40" s="17">
        <v>108</v>
      </c>
      <c r="E40" s="17">
        <v>103</v>
      </c>
      <c r="F40" s="17">
        <v>83</v>
      </c>
      <c r="G40" s="17">
        <v>86</v>
      </c>
      <c r="H40" s="17">
        <v>105</v>
      </c>
      <c r="I40" s="17">
        <v>94</v>
      </c>
      <c r="J40" s="17">
        <v>88</v>
      </c>
      <c r="K40" s="17">
        <v>82</v>
      </c>
      <c r="L40" s="17">
        <v>95</v>
      </c>
      <c r="M40" s="17">
        <v>115</v>
      </c>
      <c r="N40" s="17">
        <v>87</v>
      </c>
      <c r="O40" s="19">
        <f t="shared" si="2"/>
        <v>96.5</v>
      </c>
    </row>
    <row r="41" spans="1:15" x14ac:dyDescent="0.2">
      <c r="A41" s="11" t="s">
        <v>21</v>
      </c>
      <c r="B41" s="12"/>
      <c r="C41" s="17">
        <v>74</v>
      </c>
      <c r="D41" s="17">
        <v>75</v>
      </c>
      <c r="E41" s="17">
        <v>82</v>
      </c>
      <c r="F41" s="17">
        <v>79</v>
      </c>
      <c r="G41" s="17">
        <v>86</v>
      </c>
      <c r="H41" s="17">
        <v>84</v>
      </c>
      <c r="I41" s="17">
        <v>83</v>
      </c>
      <c r="J41" s="17">
        <v>85</v>
      </c>
      <c r="K41" s="17">
        <v>94</v>
      </c>
      <c r="L41" s="17">
        <v>87</v>
      </c>
      <c r="M41" s="17">
        <v>78</v>
      </c>
      <c r="N41" s="17">
        <v>77</v>
      </c>
      <c r="O41" s="19">
        <f t="shared" si="2"/>
        <v>82</v>
      </c>
    </row>
    <row r="42" spans="1:15" x14ac:dyDescent="0.2">
      <c r="A42" s="11" t="s">
        <v>22</v>
      </c>
      <c r="B42" s="12"/>
      <c r="C42" s="17">
        <v>1227</v>
      </c>
      <c r="D42" s="17">
        <f>310+489+129+77+136+26+16</f>
        <v>1183</v>
      </c>
      <c r="E42" s="17">
        <f>315+653+170+82+145+27+12</f>
        <v>1404</v>
      </c>
      <c r="F42" s="17">
        <f>307+484+144+85+144+26+12</f>
        <v>1202</v>
      </c>
      <c r="G42" s="17">
        <f>333+532+189+90+135+30+7</f>
        <v>1316</v>
      </c>
      <c r="H42" s="17">
        <f>315+773+692+94+170+36+8</f>
        <v>2088</v>
      </c>
      <c r="I42" s="17">
        <f>307+737+1006+96+195+32+8</f>
        <v>2381</v>
      </c>
      <c r="J42" s="17">
        <f>351+743+986+104+191+31+7</f>
        <v>2413</v>
      </c>
      <c r="K42" s="17">
        <f>345+535+292+94+161+28+6</f>
        <v>1461</v>
      </c>
      <c r="L42" s="17">
        <f>355+381+205+98+168+39+6</f>
        <v>1252</v>
      </c>
      <c r="M42" s="17">
        <f>355+399+211+109+176+43+7</f>
        <v>1300</v>
      </c>
      <c r="N42" s="17">
        <f>112+16+195+72+637+272+104+33+102+34+7</f>
        <v>1584</v>
      </c>
      <c r="O42" s="19">
        <f t="shared" si="2"/>
        <v>1567.5833333333333</v>
      </c>
    </row>
    <row r="43" spans="1:15" x14ac:dyDescent="0.2">
      <c r="A43" s="11"/>
      <c r="B43" s="12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9"/>
    </row>
    <row r="44" spans="1:15" ht="12.75" thickBot="1" x14ac:dyDescent="0.25">
      <c r="A44" s="11"/>
      <c r="B44" s="12"/>
      <c r="C44" s="17"/>
      <c r="D44" s="17"/>
      <c r="E44" s="17"/>
      <c r="F44" s="17"/>
      <c r="G44" s="17" t="s">
        <v>23</v>
      </c>
      <c r="H44" s="17"/>
      <c r="I44" s="17"/>
      <c r="J44" s="17"/>
      <c r="K44" s="17"/>
      <c r="L44" s="17"/>
      <c r="M44" s="17"/>
      <c r="N44" s="17"/>
      <c r="O44" s="19"/>
    </row>
    <row r="45" spans="1:15" x14ac:dyDescent="0.2">
      <c r="A45" s="7" t="s">
        <v>24</v>
      </c>
      <c r="B45" s="8"/>
      <c r="C45" s="21">
        <f t="shared" ref="C45:N45" si="3">SUM(C32:C44)</f>
        <v>3131</v>
      </c>
      <c r="D45" s="21">
        <f t="shared" si="3"/>
        <v>3114</v>
      </c>
      <c r="E45" s="21">
        <f t="shared" si="3"/>
        <v>3418</v>
      </c>
      <c r="F45" s="21">
        <f>SUM(F32:F44)</f>
        <v>3130</v>
      </c>
      <c r="G45" s="21">
        <f t="shared" si="3"/>
        <v>3383</v>
      </c>
      <c r="H45" s="21">
        <f t="shared" si="3"/>
        <v>4224</v>
      </c>
      <c r="I45" s="21">
        <f t="shared" si="3"/>
        <v>4484</v>
      </c>
      <c r="J45" s="21">
        <f t="shared" si="3"/>
        <v>4562</v>
      </c>
      <c r="K45" s="21">
        <f t="shared" si="3"/>
        <v>3686</v>
      </c>
      <c r="L45" s="21">
        <f t="shared" si="3"/>
        <v>3555</v>
      </c>
      <c r="M45" s="21">
        <f t="shared" si="3"/>
        <v>3709</v>
      </c>
      <c r="N45" s="21">
        <f t="shared" si="3"/>
        <v>3728</v>
      </c>
      <c r="O45" s="37">
        <f t="shared" si="2"/>
        <v>3677</v>
      </c>
    </row>
    <row r="46" spans="1:15" ht="12.75" thickBot="1" x14ac:dyDescent="0.25">
      <c r="A46" s="14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20"/>
    </row>
    <row r="47" spans="1:15" x14ac:dyDescent="0.2">
      <c r="A47" s="16" t="s">
        <v>27</v>
      </c>
      <c r="B47" s="12"/>
      <c r="C47" s="46">
        <f t="shared" ref="C47:N47" si="4">C45/C20</f>
        <v>0.45661367945165526</v>
      </c>
      <c r="D47" s="46">
        <f t="shared" si="4"/>
        <v>0.45539631471190406</v>
      </c>
      <c r="E47" s="46">
        <f t="shared" si="4"/>
        <v>0.47690805078833542</v>
      </c>
      <c r="F47" s="46">
        <f t="shared" si="4"/>
        <v>0.47713414634146339</v>
      </c>
      <c r="G47" s="46">
        <f t="shared" si="4"/>
        <v>0.49918843145934777</v>
      </c>
      <c r="H47" s="46">
        <f t="shared" si="4"/>
        <v>0.55007162390936315</v>
      </c>
      <c r="I47" s="46">
        <f t="shared" si="4"/>
        <v>0.57501923570146196</v>
      </c>
      <c r="J47" s="46">
        <f t="shared" si="4"/>
        <v>0.57996440376303071</v>
      </c>
      <c r="K47" s="46">
        <f t="shared" si="4"/>
        <v>0.52838302752293576</v>
      </c>
      <c r="L47" s="46">
        <f t="shared" si="4"/>
        <v>0.51701570680628273</v>
      </c>
      <c r="M47" s="46">
        <f t="shared" si="4"/>
        <v>0.50441996464028283</v>
      </c>
      <c r="N47" s="46">
        <f t="shared" si="4"/>
        <v>0.50391997837253311</v>
      </c>
      <c r="O47" s="47">
        <f>O45/O20</f>
        <v>0.51220616402577046</v>
      </c>
    </row>
    <row r="48" spans="1:15" ht="12.75" thickBot="1" x14ac:dyDescent="0.25">
      <c r="A48" s="32" t="s">
        <v>28</v>
      </c>
      <c r="B48" s="27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9"/>
    </row>
    <row r="50" spans="1:15" x14ac:dyDescent="0.2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</row>
    <row r="51" spans="1:15" x14ac:dyDescent="0.2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</row>
    <row r="52" spans="1:15" x14ac:dyDescent="0.2">
      <c r="A52" s="4"/>
      <c r="B52" s="6"/>
      <c r="C52" s="6"/>
      <c r="D52" s="6"/>
      <c r="E52" s="35"/>
      <c r="F52" s="6"/>
      <c r="G52" s="6"/>
      <c r="H52" s="6"/>
      <c r="I52" s="6"/>
      <c r="J52" s="6"/>
      <c r="K52" s="35"/>
      <c r="L52" s="6"/>
      <c r="M52" s="6"/>
      <c r="N52" s="6"/>
      <c r="O52" s="6"/>
    </row>
    <row r="53" spans="1:15" ht="12.75" x14ac:dyDescent="0.2">
      <c r="A53" s="33"/>
      <c r="B53" s="6"/>
      <c r="C53" s="6"/>
      <c r="D53" s="6"/>
      <c r="E53" s="53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33"/>
      <c r="B54" s="6"/>
      <c r="C54" s="6"/>
      <c r="D54" s="6"/>
      <c r="E54" s="35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.75" x14ac:dyDescent="0.2">
      <c r="A55" s="50" t="s">
        <v>41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x14ac:dyDescent="0.2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4" t="s">
        <v>40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B63"/>
  <sheetViews>
    <sheetView zoomScale="80" workbookViewId="0">
      <selection activeCell="A40" sqref="A40:B40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48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390</v>
      </c>
      <c r="D7" s="5">
        <v>426</v>
      </c>
      <c r="E7" s="17">
        <v>462</v>
      </c>
      <c r="F7" s="17">
        <v>407</v>
      </c>
      <c r="G7" s="18">
        <v>533</v>
      </c>
      <c r="H7" s="17">
        <v>431</v>
      </c>
      <c r="I7" s="51">
        <v>407</v>
      </c>
      <c r="J7" s="5">
        <v>437</v>
      </c>
      <c r="K7" s="17">
        <v>534</v>
      </c>
      <c r="L7" s="17">
        <v>560</v>
      </c>
      <c r="M7" s="17">
        <v>621</v>
      </c>
      <c r="N7" s="17">
        <v>421</v>
      </c>
      <c r="O7" s="19">
        <f>SUM(C7:N7)/12</f>
        <v>469.08333333333331</v>
      </c>
    </row>
    <row r="8" spans="1:28" x14ac:dyDescent="0.2">
      <c r="A8" s="11" t="s">
        <v>16</v>
      </c>
      <c r="B8" s="12"/>
      <c r="C8" s="17">
        <v>34</v>
      </c>
      <c r="D8" s="17">
        <v>29</v>
      </c>
      <c r="E8" s="17">
        <v>27</v>
      </c>
      <c r="F8" s="17">
        <v>30</v>
      </c>
      <c r="G8" s="17">
        <v>24</v>
      </c>
      <c r="H8" s="17">
        <v>28</v>
      </c>
      <c r="I8" s="51">
        <v>34</v>
      </c>
      <c r="J8" s="17">
        <v>36</v>
      </c>
      <c r="K8" s="17">
        <v>37</v>
      </c>
      <c r="L8" s="17">
        <v>41</v>
      </c>
      <c r="M8" s="17">
        <v>41</v>
      </c>
      <c r="N8" s="17">
        <v>43</v>
      </c>
      <c r="O8" s="19">
        <f t="shared" ref="O8:O20" si="0">SUM(C8:N8)/12</f>
        <v>33.666666666666664</v>
      </c>
    </row>
    <row r="9" spans="1:28" x14ac:dyDescent="0.2">
      <c r="A9" s="11" t="s">
        <v>17</v>
      </c>
      <c r="B9" s="12"/>
      <c r="C9" s="17">
        <v>16</v>
      </c>
      <c r="D9" s="17">
        <v>10</v>
      </c>
      <c r="E9" s="17">
        <v>13</v>
      </c>
      <c r="F9" s="17">
        <v>12</v>
      </c>
      <c r="G9" s="17">
        <v>10</v>
      </c>
      <c r="H9" s="17">
        <v>11</v>
      </c>
      <c r="I9" s="51">
        <v>9</v>
      </c>
      <c r="J9" s="17">
        <v>12</v>
      </c>
      <c r="K9" s="17">
        <v>12</v>
      </c>
      <c r="L9" s="17">
        <v>10</v>
      </c>
      <c r="M9" s="17">
        <v>9</v>
      </c>
      <c r="N9" s="17">
        <v>8</v>
      </c>
      <c r="O9" s="19">
        <f t="shared" si="0"/>
        <v>11</v>
      </c>
    </row>
    <row r="10" spans="1:28" x14ac:dyDescent="0.2">
      <c r="A10" s="11" t="s">
        <v>18</v>
      </c>
      <c r="B10" s="12"/>
      <c r="C10" s="17">
        <v>600</v>
      </c>
      <c r="D10" s="17">
        <v>578</v>
      </c>
      <c r="E10" s="17">
        <v>603</v>
      </c>
      <c r="F10" s="17">
        <v>620</v>
      </c>
      <c r="G10" s="17">
        <v>613</v>
      </c>
      <c r="H10" s="17">
        <v>619</v>
      </c>
      <c r="I10" s="51">
        <v>624</v>
      </c>
      <c r="J10" s="17">
        <v>604</v>
      </c>
      <c r="K10" s="17">
        <v>667</v>
      </c>
      <c r="L10" s="17">
        <v>653</v>
      </c>
      <c r="M10" s="17">
        <v>699</v>
      </c>
      <c r="N10" s="17">
        <v>617</v>
      </c>
      <c r="O10" s="19">
        <f t="shared" si="0"/>
        <v>624.75</v>
      </c>
    </row>
    <row r="11" spans="1:28" x14ac:dyDescent="0.2">
      <c r="A11" s="11" t="s">
        <v>19</v>
      </c>
      <c r="B11" s="12"/>
      <c r="C11" s="17">
        <v>7</v>
      </c>
      <c r="D11" s="17">
        <v>6</v>
      </c>
      <c r="E11" s="17">
        <v>6</v>
      </c>
      <c r="F11" s="17">
        <v>7</v>
      </c>
      <c r="G11" s="17">
        <v>8</v>
      </c>
      <c r="H11" s="17">
        <v>9</v>
      </c>
      <c r="I11" s="51">
        <v>14</v>
      </c>
      <c r="J11" s="17">
        <v>14</v>
      </c>
      <c r="K11" s="17">
        <v>14</v>
      </c>
      <c r="L11" s="17">
        <v>13</v>
      </c>
      <c r="M11" s="17">
        <v>13</v>
      </c>
      <c r="N11" s="17">
        <v>12</v>
      </c>
      <c r="O11" s="19">
        <f t="shared" si="0"/>
        <v>10.25</v>
      </c>
    </row>
    <row r="12" spans="1:28" x14ac:dyDescent="0.2">
      <c r="A12" s="48" t="s">
        <v>36</v>
      </c>
      <c r="B12" s="12"/>
      <c r="C12" s="17">
        <v>528</v>
      </c>
      <c r="D12" s="5">
        <v>613</v>
      </c>
      <c r="E12" s="17">
        <v>646</v>
      </c>
      <c r="F12" s="17">
        <v>665</v>
      </c>
      <c r="G12" s="17">
        <v>665</v>
      </c>
      <c r="H12" s="17">
        <v>670</v>
      </c>
      <c r="I12" s="51">
        <v>661</v>
      </c>
      <c r="J12" s="17">
        <v>618</v>
      </c>
      <c r="K12" s="17">
        <v>727</v>
      </c>
      <c r="L12" s="5">
        <v>728</v>
      </c>
      <c r="M12" s="17">
        <v>783</v>
      </c>
      <c r="N12" s="17">
        <v>758</v>
      </c>
      <c r="O12" s="19">
        <f t="shared" si="0"/>
        <v>671.83333333333337</v>
      </c>
    </row>
    <row r="13" spans="1:28" x14ac:dyDescent="0.2">
      <c r="A13" s="11" t="s">
        <v>31</v>
      </c>
      <c r="B13" s="12"/>
      <c r="C13" s="17">
        <v>937</v>
      </c>
      <c r="D13" s="17">
        <v>990</v>
      </c>
      <c r="E13" s="17">
        <v>1033</v>
      </c>
      <c r="F13" s="17">
        <v>1090</v>
      </c>
      <c r="G13" s="17">
        <v>1102</v>
      </c>
      <c r="H13" s="17">
        <v>1137</v>
      </c>
      <c r="I13" s="51">
        <v>1187</v>
      </c>
      <c r="J13" s="17">
        <v>1217</v>
      </c>
      <c r="K13" s="17">
        <v>1309</v>
      </c>
      <c r="L13" s="5">
        <v>1232</v>
      </c>
      <c r="M13" s="17">
        <v>1307</v>
      </c>
      <c r="N13" s="17">
        <v>1089</v>
      </c>
      <c r="O13" s="19">
        <f t="shared" si="0"/>
        <v>1135.8333333333333</v>
      </c>
    </row>
    <row r="14" spans="1:28" x14ac:dyDescent="0.2">
      <c r="A14" s="11" t="s">
        <v>32</v>
      </c>
      <c r="B14" s="12"/>
      <c r="C14" s="17">
        <v>266</v>
      </c>
      <c r="D14" s="17">
        <v>255</v>
      </c>
      <c r="E14" s="17">
        <v>256</v>
      </c>
      <c r="F14" s="17">
        <v>263</v>
      </c>
      <c r="G14" s="17">
        <v>258</v>
      </c>
      <c r="H14" s="17">
        <v>289</v>
      </c>
      <c r="I14" s="51">
        <v>305</v>
      </c>
      <c r="J14" s="17">
        <v>280</v>
      </c>
      <c r="K14" s="17">
        <v>286</v>
      </c>
      <c r="L14" s="17">
        <v>288</v>
      </c>
      <c r="M14" s="17">
        <v>341</v>
      </c>
      <c r="N14" s="17">
        <v>321</v>
      </c>
      <c r="O14" s="19">
        <f t="shared" si="0"/>
        <v>284</v>
      </c>
    </row>
    <row r="15" spans="1:28" x14ac:dyDescent="0.2">
      <c r="A15" s="11" t="s">
        <v>20</v>
      </c>
      <c r="B15" s="12"/>
      <c r="C15" s="17">
        <v>146</v>
      </c>
      <c r="D15" s="17">
        <v>157</v>
      </c>
      <c r="E15" s="17">
        <v>156</v>
      </c>
      <c r="F15" s="17">
        <v>150</v>
      </c>
      <c r="G15" s="17">
        <v>140</v>
      </c>
      <c r="H15" s="17">
        <v>153</v>
      </c>
      <c r="I15" s="51">
        <v>162</v>
      </c>
      <c r="J15" s="17">
        <v>161</v>
      </c>
      <c r="K15" s="17">
        <v>178</v>
      </c>
      <c r="L15" s="17">
        <v>178</v>
      </c>
      <c r="M15" s="17">
        <v>216</v>
      </c>
      <c r="N15" s="17">
        <v>206</v>
      </c>
      <c r="O15" s="19">
        <f t="shared" si="0"/>
        <v>166.91666666666666</v>
      </c>
    </row>
    <row r="16" spans="1:28" x14ac:dyDescent="0.2">
      <c r="A16" s="11" t="s">
        <v>21</v>
      </c>
      <c r="B16" s="12"/>
      <c r="C16" s="17">
        <v>121</v>
      </c>
      <c r="D16" s="17">
        <v>125</v>
      </c>
      <c r="E16" s="17">
        <v>138</v>
      </c>
      <c r="F16" s="17">
        <v>123</v>
      </c>
      <c r="G16" s="17">
        <v>125</v>
      </c>
      <c r="H16" s="17">
        <v>112</v>
      </c>
      <c r="I16" s="51">
        <v>117</v>
      </c>
      <c r="J16" s="17">
        <v>114</v>
      </c>
      <c r="K16" s="17">
        <v>117</v>
      </c>
      <c r="L16" s="17">
        <v>116</v>
      </c>
      <c r="M16" s="17">
        <v>120</v>
      </c>
      <c r="N16" s="17">
        <v>98</v>
      </c>
      <c r="O16" s="19">
        <f t="shared" si="0"/>
        <v>118.83333333333333</v>
      </c>
    </row>
    <row r="17" spans="1:17" x14ac:dyDescent="0.2">
      <c r="A17" s="11" t="s">
        <v>22</v>
      </c>
      <c r="B17" s="12"/>
      <c r="C17" s="17">
        <v>1613</v>
      </c>
      <c r="D17" s="17">
        <v>1536</v>
      </c>
      <c r="E17" s="17">
        <f>356+709+123+72+201+17+10</f>
        <v>1488</v>
      </c>
      <c r="F17" s="17">
        <f>366+976+143+69+205+16+10</f>
        <v>1785</v>
      </c>
      <c r="G17" s="17">
        <f>366+792+178+68+200+14+9</f>
        <v>1627</v>
      </c>
      <c r="H17" s="17">
        <f>432+909+647+71+233+16+9</f>
        <v>2317</v>
      </c>
      <c r="I17" s="51">
        <f>449+1010+998+77+255+17+7</f>
        <v>2813</v>
      </c>
      <c r="J17" s="17">
        <f>463+1097+945+81+245+16+20</f>
        <v>2867</v>
      </c>
      <c r="K17" s="17">
        <f>507+995+318+84+220+23+20</f>
        <v>2167</v>
      </c>
      <c r="L17" s="17">
        <f>523+831+192+91+216+22+17</f>
        <v>1892</v>
      </c>
      <c r="M17" s="17">
        <v>2071</v>
      </c>
      <c r="N17" s="17">
        <f>496+1608+210+75+221+15+19</f>
        <v>2644</v>
      </c>
      <c r="O17" s="19">
        <f t="shared" si="0"/>
        <v>2068.3333333333335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4658</v>
      </c>
      <c r="D20" s="17">
        <f t="shared" si="1"/>
        <v>4725</v>
      </c>
      <c r="E20" s="17">
        <f t="shared" si="1"/>
        <v>4828</v>
      </c>
      <c r="F20" s="17">
        <f t="shared" si="1"/>
        <v>5152</v>
      </c>
      <c r="G20" s="17">
        <f>SUM(G7:G17)</f>
        <v>5105</v>
      </c>
      <c r="H20" s="17">
        <f t="shared" si="1"/>
        <v>5776</v>
      </c>
      <c r="I20" s="17">
        <f t="shared" si="1"/>
        <v>6333</v>
      </c>
      <c r="J20" s="17">
        <f t="shared" si="1"/>
        <v>6360</v>
      </c>
      <c r="K20" s="17">
        <f t="shared" si="1"/>
        <v>6048</v>
      </c>
      <c r="L20" s="17">
        <f t="shared" si="1"/>
        <v>5711</v>
      </c>
      <c r="M20" s="17">
        <f t="shared" si="1"/>
        <v>6221</v>
      </c>
      <c r="N20" s="17">
        <f t="shared" si="1"/>
        <v>6217</v>
      </c>
      <c r="O20" s="19">
        <f t="shared" si="0"/>
        <v>5594.5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C20/$E$55</f>
        <v>2.7834546388918767E-2</v>
      </c>
      <c r="D22" s="25">
        <f t="shared" ref="D22:O22" si="2">D20/$E$55</f>
        <v>2.8234914488544691E-2</v>
      </c>
      <c r="E22" s="25">
        <f t="shared" si="2"/>
        <v>2.8850405746178576E-2</v>
      </c>
      <c r="F22" s="25">
        <f t="shared" si="2"/>
        <v>3.0786514168250213E-2</v>
      </c>
      <c r="G22" s="25">
        <f t="shared" si="2"/>
        <v>3.0505658934184266E-2</v>
      </c>
      <c r="H22" s="25">
        <f t="shared" si="2"/>
        <v>3.4515315573721513E-2</v>
      </c>
      <c r="I22" s="25">
        <f t="shared" si="2"/>
        <v>3.7843748879566888E-2</v>
      </c>
      <c r="J22" s="25">
        <f t="shared" si="2"/>
        <v>3.8005091248072852E-2</v>
      </c>
      <c r="K22" s="25">
        <f t="shared" si="2"/>
        <v>3.6140690545337202E-2</v>
      </c>
      <c r="L22" s="25">
        <f t="shared" si="2"/>
        <v>3.4126898760651586E-2</v>
      </c>
      <c r="M22" s="25">
        <f t="shared" si="2"/>
        <v>3.7174476832431011E-2</v>
      </c>
      <c r="N22" s="25">
        <f t="shared" si="2"/>
        <v>3.7150574259319016E-2</v>
      </c>
      <c r="O22" s="44">
        <f t="shared" si="2"/>
        <v>3.3430736318764712E-2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232</v>
      </c>
      <c r="D34" s="21">
        <v>222</v>
      </c>
      <c r="E34" s="21">
        <v>256</v>
      </c>
      <c r="F34" s="36">
        <v>227</v>
      </c>
      <c r="G34" s="21">
        <v>306</v>
      </c>
      <c r="H34" s="21">
        <v>260</v>
      </c>
      <c r="I34" s="21">
        <v>248</v>
      </c>
      <c r="J34" s="21">
        <v>255</v>
      </c>
      <c r="K34" s="21">
        <v>300</v>
      </c>
      <c r="L34" s="21">
        <v>307</v>
      </c>
      <c r="M34" s="21">
        <v>299</v>
      </c>
      <c r="N34" s="21">
        <v>226</v>
      </c>
      <c r="O34" s="37">
        <f>SUM(C34:N34)/12</f>
        <v>261.5</v>
      </c>
    </row>
    <row r="35" spans="1:15" x14ac:dyDescent="0.2">
      <c r="A35" s="11" t="s">
        <v>16</v>
      </c>
      <c r="B35" s="12"/>
      <c r="C35" s="18">
        <v>18</v>
      </c>
      <c r="D35" s="17">
        <v>14</v>
      </c>
      <c r="E35" s="17">
        <v>14</v>
      </c>
      <c r="F35" s="17">
        <v>15</v>
      </c>
      <c r="G35" s="17">
        <v>12</v>
      </c>
      <c r="H35" s="17">
        <v>13</v>
      </c>
      <c r="I35" s="17">
        <v>18</v>
      </c>
      <c r="J35" s="17">
        <v>17</v>
      </c>
      <c r="K35" s="17">
        <v>20</v>
      </c>
      <c r="L35" s="17">
        <v>20</v>
      </c>
      <c r="M35" s="17">
        <v>18</v>
      </c>
      <c r="N35" s="17">
        <v>20</v>
      </c>
      <c r="O35" s="19">
        <f t="shared" ref="O35:O47" si="3">SUM(C35:N35)/12</f>
        <v>16.583333333333332</v>
      </c>
    </row>
    <row r="36" spans="1:15" x14ac:dyDescent="0.2">
      <c r="A36" s="11" t="s">
        <v>17</v>
      </c>
      <c r="B36" s="12"/>
      <c r="C36" s="18">
        <v>1</v>
      </c>
      <c r="D36" s="17">
        <v>1</v>
      </c>
      <c r="E36" s="17">
        <v>3</v>
      </c>
      <c r="F36" s="17">
        <v>3</v>
      </c>
      <c r="G36" s="17">
        <v>2</v>
      </c>
      <c r="H36" s="17">
        <v>3</v>
      </c>
      <c r="I36" s="17">
        <v>3</v>
      </c>
      <c r="J36" s="17">
        <v>5</v>
      </c>
      <c r="K36" s="17">
        <v>5</v>
      </c>
      <c r="L36" s="17">
        <v>5</v>
      </c>
      <c r="M36" s="17">
        <v>4</v>
      </c>
      <c r="N36" s="17">
        <v>3</v>
      </c>
      <c r="O36" s="19">
        <f t="shared" si="3"/>
        <v>3.1666666666666665</v>
      </c>
    </row>
    <row r="37" spans="1:15" x14ac:dyDescent="0.2">
      <c r="A37" s="11" t="s">
        <v>18</v>
      </c>
      <c r="B37" s="12"/>
      <c r="C37" s="18">
        <v>334</v>
      </c>
      <c r="D37" s="17">
        <v>325</v>
      </c>
      <c r="E37" s="17">
        <v>343</v>
      </c>
      <c r="F37" s="17">
        <v>342</v>
      </c>
      <c r="G37" s="17">
        <v>342</v>
      </c>
      <c r="H37" s="17">
        <v>362</v>
      </c>
      <c r="I37" s="17">
        <v>376</v>
      </c>
      <c r="J37" s="17">
        <v>365</v>
      </c>
      <c r="K37" s="17">
        <v>370</v>
      </c>
      <c r="L37" s="17">
        <v>370</v>
      </c>
      <c r="M37" s="49">
        <v>370</v>
      </c>
      <c r="N37" s="17">
        <v>340</v>
      </c>
      <c r="O37" s="19">
        <f t="shared" si="3"/>
        <v>353.25</v>
      </c>
    </row>
    <row r="38" spans="1:15" x14ac:dyDescent="0.2">
      <c r="A38" s="11" t="s">
        <v>19</v>
      </c>
      <c r="B38" s="12"/>
      <c r="C38" s="18">
        <v>1</v>
      </c>
      <c r="D38" s="17">
        <v>0</v>
      </c>
      <c r="E38" s="17">
        <v>0</v>
      </c>
      <c r="F38" s="17">
        <v>0</v>
      </c>
      <c r="G38" s="17">
        <v>0</v>
      </c>
      <c r="H38" s="17">
        <v>1</v>
      </c>
      <c r="I38" s="17">
        <v>2</v>
      </c>
      <c r="J38" s="17">
        <v>3</v>
      </c>
      <c r="K38" s="17">
        <v>2</v>
      </c>
      <c r="L38" s="17">
        <v>3</v>
      </c>
      <c r="M38" s="17">
        <v>5</v>
      </c>
      <c r="N38" s="17">
        <v>4</v>
      </c>
      <c r="O38" s="19">
        <f t="shared" si="3"/>
        <v>1.75</v>
      </c>
    </row>
    <row r="39" spans="1:15" x14ac:dyDescent="0.2">
      <c r="A39" s="48" t="s">
        <v>36</v>
      </c>
      <c r="B39" s="12"/>
      <c r="C39" s="18">
        <v>38</v>
      </c>
      <c r="D39" s="17">
        <v>40</v>
      </c>
      <c r="E39" s="17">
        <v>40</v>
      </c>
      <c r="F39" s="17">
        <v>39</v>
      </c>
      <c r="G39" s="17">
        <v>44</v>
      </c>
      <c r="H39" s="17">
        <v>54</v>
      </c>
      <c r="I39" s="17">
        <v>61</v>
      </c>
      <c r="J39" s="17">
        <v>62</v>
      </c>
      <c r="K39" s="17">
        <v>69</v>
      </c>
      <c r="L39" s="17">
        <v>75</v>
      </c>
      <c r="M39" s="17">
        <v>74</v>
      </c>
      <c r="N39" s="17">
        <v>68</v>
      </c>
      <c r="O39" s="19">
        <f t="shared" si="3"/>
        <v>55.333333333333336</v>
      </c>
    </row>
    <row r="40" spans="1:15" x14ac:dyDescent="0.2">
      <c r="A40" s="11" t="s">
        <v>31</v>
      </c>
      <c r="B40" s="12"/>
      <c r="C40" s="18">
        <v>577</v>
      </c>
      <c r="D40" s="17">
        <v>606</v>
      </c>
      <c r="E40" s="17">
        <v>645</v>
      </c>
      <c r="F40" s="17">
        <v>673</v>
      </c>
      <c r="G40" s="17">
        <v>674</v>
      </c>
      <c r="H40" s="17">
        <v>710</v>
      </c>
      <c r="I40" s="17">
        <v>737</v>
      </c>
      <c r="J40" s="17">
        <v>760</v>
      </c>
      <c r="K40" s="17">
        <v>790</v>
      </c>
      <c r="L40" s="17">
        <v>754</v>
      </c>
      <c r="M40" s="17">
        <v>786</v>
      </c>
      <c r="N40" s="17">
        <v>631</v>
      </c>
      <c r="O40" s="19">
        <f t="shared" si="3"/>
        <v>695.25</v>
      </c>
    </row>
    <row r="41" spans="1:15" x14ac:dyDescent="0.2">
      <c r="A41" s="11" t="s">
        <v>32</v>
      </c>
      <c r="B41" s="12"/>
      <c r="C41" s="18">
        <v>161</v>
      </c>
      <c r="D41" s="17">
        <v>157</v>
      </c>
      <c r="E41" s="17">
        <v>158</v>
      </c>
      <c r="F41" s="17">
        <v>170</v>
      </c>
      <c r="G41" s="17">
        <v>164</v>
      </c>
      <c r="H41" s="17">
        <v>190</v>
      </c>
      <c r="I41" s="17">
        <v>210</v>
      </c>
      <c r="J41" s="17">
        <v>175</v>
      </c>
      <c r="K41" s="17">
        <v>172</v>
      </c>
      <c r="L41" s="17">
        <v>180</v>
      </c>
      <c r="M41" s="17">
        <v>203</v>
      </c>
      <c r="N41" s="17">
        <v>193</v>
      </c>
      <c r="O41" s="19">
        <f t="shared" si="3"/>
        <v>177.75</v>
      </c>
    </row>
    <row r="42" spans="1:15" x14ac:dyDescent="0.2">
      <c r="A42" s="11" t="s">
        <v>20</v>
      </c>
      <c r="B42" s="12"/>
      <c r="C42" s="18">
        <v>61</v>
      </c>
      <c r="D42" s="17">
        <v>75</v>
      </c>
      <c r="E42" s="17">
        <v>76</v>
      </c>
      <c r="F42" s="17">
        <v>62</v>
      </c>
      <c r="G42" s="17">
        <v>61</v>
      </c>
      <c r="H42" s="17">
        <v>64</v>
      </c>
      <c r="I42" s="17">
        <v>73</v>
      </c>
      <c r="J42" s="17">
        <v>72</v>
      </c>
      <c r="K42" s="17">
        <v>82</v>
      </c>
      <c r="L42" s="17">
        <v>77</v>
      </c>
      <c r="M42" s="17">
        <v>96</v>
      </c>
      <c r="N42" s="17">
        <v>95</v>
      </c>
      <c r="O42" s="19">
        <f t="shared" si="3"/>
        <v>74.5</v>
      </c>
    </row>
    <row r="43" spans="1:15" x14ac:dyDescent="0.2">
      <c r="A43" s="11" t="s">
        <v>21</v>
      </c>
      <c r="B43" s="12"/>
      <c r="C43" s="18">
        <v>65</v>
      </c>
      <c r="D43" s="17">
        <v>77</v>
      </c>
      <c r="E43" s="17">
        <v>79</v>
      </c>
      <c r="F43" s="17">
        <v>73</v>
      </c>
      <c r="G43" s="17">
        <v>76</v>
      </c>
      <c r="H43" s="17">
        <v>68</v>
      </c>
      <c r="I43" s="17">
        <v>71</v>
      </c>
      <c r="J43" s="17">
        <v>74</v>
      </c>
      <c r="K43" s="17">
        <v>74</v>
      </c>
      <c r="L43" s="17">
        <v>70</v>
      </c>
      <c r="M43" s="17">
        <v>71</v>
      </c>
      <c r="N43" s="17">
        <v>59</v>
      </c>
      <c r="O43" s="19">
        <f t="shared" si="3"/>
        <v>71.416666666666671</v>
      </c>
    </row>
    <row r="44" spans="1:15" x14ac:dyDescent="0.2">
      <c r="A44" s="11" t="s">
        <v>22</v>
      </c>
      <c r="B44" s="12"/>
      <c r="C44" s="18">
        <v>808</v>
      </c>
      <c r="D44" s="17">
        <v>803</v>
      </c>
      <c r="E44" s="17">
        <f>209+262+104+62+116+17+8</f>
        <v>778</v>
      </c>
      <c r="F44" s="17">
        <f>228+448+124+60+115+16+8</f>
        <v>999</v>
      </c>
      <c r="G44" s="17">
        <f>231+346+147+57+119+14+8</f>
        <v>922</v>
      </c>
      <c r="H44" s="17">
        <f>259+558+566+59+156+16+6</f>
        <v>1620</v>
      </c>
      <c r="I44" s="17">
        <f>267+638+894+65+180+17+4</f>
        <v>2065</v>
      </c>
      <c r="J44" s="17">
        <v>2039</v>
      </c>
      <c r="K44" s="17">
        <f>305+536+273+68+153+23+16</f>
        <v>1374</v>
      </c>
      <c r="L44" s="17">
        <f>310+410+164+73+132+22+14</f>
        <v>1125</v>
      </c>
      <c r="M44" s="17">
        <f>322+406+158+78+133+22+14</f>
        <v>1133</v>
      </c>
      <c r="N44" s="17">
        <f>281+621+175+60+113+15+15</f>
        <v>1280</v>
      </c>
      <c r="O44" s="19">
        <f t="shared" si="3"/>
        <v>1245.5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2296</v>
      </c>
      <c r="D47" s="21">
        <f t="shared" si="4"/>
        <v>2320</v>
      </c>
      <c r="E47" s="21">
        <f t="shared" si="4"/>
        <v>2392</v>
      </c>
      <c r="F47" s="21">
        <f>SUM(F34:F46)</f>
        <v>2603</v>
      </c>
      <c r="G47" s="21">
        <f t="shared" si="4"/>
        <v>2603</v>
      </c>
      <c r="H47" s="21">
        <f t="shared" si="4"/>
        <v>3345</v>
      </c>
      <c r="I47" s="21">
        <f t="shared" si="4"/>
        <v>3864</v>
      </c>
      <c r="J47" s="21">
        <f t="shared" si="4"/>
        <v>3827</v>
      </c>
      <c r="K47" s="21">
        <f t="shared" si="4"/>
        <v>3258</v>
      </c>
      <c r="L47" s="21">
        <f t="shared" si="4"/>
        <v>2986</v>
      </c>
      <c r="M47" s="21">
        <f t="shared" si="4"/>
        <v>3059</v>
      </c>
      <c r="N47" s="21">
        <f t="shared" si="4"/>
        <v>2919</v>
      </c>
      <c r="O47" s="37">
        <f t="shared" si="3"/>
        <v>2956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0.49291541434091884</v>
      </c>
      <c r="D49" s="46">
        <f t="shared" si="5"/>
        <v>0.491005291005291</v>
      </c>
      <c r="E49" s="46">
        <f t="shared" si="5"/>
        <v>0.49544324772162385</v>
      </c>
      <c r="F49" s="46">
        <f t="shared" si="5"/>
        <v>0.50524068322981364</v>
      </c>
      <c r="G49" s="46">
        <f t="shared" si="5"/>
        <v>0.5098922624877571</v>
      </c>
      <c r="H49" s="46">
        <f t="shared" si="5"/>
        <v>0.5791204986149584</v>
      </c>
      <c r="I49" s="46">
        <f t="shared" si="5"/>
        <v>0.61013737565135007</v>
      </c>
      <c r="J49" s="46">
        <f t="shared" si="5"/>
        <v>0.60172955974842768</v>
      </c>
      <c r="K49" s="46">
        <f t="shared" si="5"/>
        <v>0.53869047619047616</v>
      </c>
      <c r="L49" s="46">
        <f t="shared" si="5"/>
        <v>0.52285063911749252</v>
      </c>
      <c r="M49" s="46">
        <f t="shared" si="5"/>
        <v>0.49172158816910466</v>
      </c>
      <c r="N49" s="46">
        <f t="shared" si="5"/>
        <v>0.46951906064018017</v>
      </c>
      <c r="O49" s="47">
        <f t="shared" si="5"/>
        <v>0.52837608365358835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/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ht="12.75" x14ac:dyDescent="0.2">
      <c r="A55" s="33"/>
      <c r="B55" s="6"/>
      <c r="C55" s="6">
        <v>2009</v>
      </c>
      <c r="D55" s="6"/>
      <c r="E55" s="53">
        <v>167346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AB63"/>
  <sheetViews>
    <sheetView zoomScale="80" workbookViewId="0">
      <selection activeCell="N7" sqref="N7:N1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6" width="6.7109375" style="5" customWidth="1"/>
    <col min="7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361</v>
      </c>
      <c r="D7" s="5">
        <v>366</v>
      </c>
      <c r="E7" s="17">
        <v>324</v>
      </c>
      <c r="F7" s="17">
        <v>325</v>
      </c>
      <c r="G7" s="18">
        <v>447</v>
      </c>
      <c r="H7" s="17">
        <v>375</v>
      </c>
      <c r="I7" s="51">
        <v>372</v>
      </c>
      <c r="J7" s="5">
        <v>339</v>
      </c>
      <c r="K7" s="17">
        <v>388</v>
      </c>
      <c r="L7" s="17">
        <v>402</v>
      </c>
      <c r="M7" s="17">
        <v>358</v>
      </c>
      <c r="N7" s="17">
        <v>330</v>
      </c>
      <c r="O7" s="19">
        <f>SUM(C7:N7)/12</f>
        <v>365.58333333333331</v>
      </c>
    </row>
    <row r="8" spans="1:28" x14ac:dyDescent="0.2">
      <c r="A8" s="11" t="s">
        <v>16</v>
      </c>
      <c r="B8" s="12"/>
      <c r="C8" s="17">
        <v>38</v>
      </c>
      <c r="D8" s="17">
        <v>32</v>
      </c>
      <c r="E8" s="17">
        <v>28</v>
      </c>
      <c r="F8" s="17">
        <v>31</v>
      </c>
      <c r="G8" s="17">
        <v>26</v>
      </c>
      <c r="H8" s="17">
        <v>25</v>
      </c>
      <c r="I8" s="51">
        <v>28</v>
      </c>
      <c r="J8" s="17">
        <v>28</v>
      </c>
      <c r="K8" s="17">
        <v>35</v>
      </c>
      <c r="L8" s="17">
        <v>30</v>
      </c>
      <c r="M8" s="17">
        <v>33</v>
      </c>
      <c r="N8" s="17">
        <v>29</v>
      </c>
      <c r="O8" s="19">
        <f t="shared" ref="O8:O20" si="0">SUM(C8:N8)/12</f>
        <v>30.25</v>
      </c>
    </row>
    <row r="9" spans="1:28" x14ac:dyDescent="0.2">
      <c r="A9" s="11" t="s">
        <v>17</v>
      </c>
      <c r="B9" s="12"/>
      <c r="C9" s="17">
        <v>7</v>
      </c>
      <c r="D9" s="17">
        <v>7</v>
      </c>
      <c r="E9" s="17">
        <v>6</v>
      </c>
      <c r="F9" s="17">
        <v>4</v>
      </c>
      <c r="G9" s="17">
        <v>4</v>
      </c>
      <c r="H9" s="17">
        <v>5</v>
      </c>
      <c r="I9" s="51">
        <v>5</v>
      </c>
      <c r="J9" s="17">
        <v>4</v>
      </c>
      <c r="K9" s="17">
        <v>6</v>
      </c>
      <c r="L9" s="17">
        <v>3</v>
      </c>
      <c r="M9" s="17">
        <v>6</v>
      </c>
      <c r="N9" s="17">
        <v>12</v>
      </c>
      <c r="O9" s="19">
        <f t="shared" si="0"/>
        <v>5.75</v>
      </c>
    </row>
    <row r="10" spans="1:28" x14ac:dyDescent="0.2">
      <c r="A10" s="11" t="s">
        <v>18</v>
      </c>
      <c r="B10" s="12"/>
      <c r="C10" s="17">
        <v>583</v>
      </c>
      <c r="D10" s="17">
        <v>576</v>
      </c>
      <c r="E10" s="17">
        <v>543</v>
      </c>
      <c r="F10" s="17">
        <v>515</v>
      </c>
      <c r="G10" s="17">
        <v>541</v>
      </c>
      <c r="H10" s="17">
        <v>529</v>
      </c>
      <c r="I10" s="51">
        <v>563</v>
      </c>
      <c r="J10" s="17">
        <v>546</v>
      </c>
      <c r="K10" s="17">
        <v>535</v>
      </c>
      <c r="L10" s="17">
        <v>545</v>
      </c>
      <c r="M10" s="17">
        <v>539</v>
      </c>
      <c r="N10" s="17">
        <v>536</v>
      </c>
      <c r="O10" s="19">
        <f t="shared" si="0"/>
        <v>545.91666666666663</v>
      </c>
    </row>
    <row r="11" spans="1:28" x14ac:dyDescent="0.2">
      <c r="A11" s="11" t="s">
        <v>19</v>
      </c>
      <c r="B11" s="12"/>
      <c r="C11" s="17">
        <v>19</v>
      </c>
      <c r="D11" s="17">
        <v>18</v>
      </c>
      <c r="E11" s="17">
        <v>17</v>
      </c>
      <c r="F11" s="17">
        <v>16</v>
      </c>
      <c r="G11" s="17">
        <v>15</v>
      </c>
      <c r="H11" s="17">
        <v>13</v>
      </c>
      <c r="I11" s="51">
        <v>13</v>
      </c>
      <c r="J11" s="17">
        <v>11</v>
      </c>
      <c r="K11" s="17">
        <v>10</v>
      </c>
      <c r="L11" s="17">
        <v>9</v>
      </c>
      <c r="M11" s="17">
        <v>6</v>
      </c>
      <c r="N11" s="17">
        <v>8</v>
      </c>
      <c r="O11" s="19">
        <f t="shared" si="0"/>
        <v>12.916666666666666</v>
      </c>
    </row>
    <row r="12" spans="1:28" x14ac:dyDescent="0.2">
      <c r="A12" s="48" t="s">
        <v>36</v>
      </c>
      <c r="B12" s="12"/>
      <c r="C12" s="17">
        <v>281</v>
      </c>
      <c r="D12" s="5">
        <v>282</v>
      </c>
      <c r="E12" s="17">
        <v>275</v>
      </c>
      <c r="F12" s="17">
        <v>273</v>
      </c>
      <c r="G12" s="17">
        <v>255</v>
      </c>
      <c r="H12" s="17">
        <v>255</v>
      </c>
      <c r="I12" s="51">
        <v>251</v>
      </c>
      <c r="J12" s="17">
        <v>231</v>
      </c>
      <c r="K12" s="17">
        <v>276</v>
      </c>
      <c r="L12" s="5">
        <v>274</v>
      </c>
      <c r="M12" s="17">
        <v>345</v>
      </c>
      <c r="N12" s="17">
        <v>387</v>
      </c>
      <c r="O12" s="19">
        <f t="shared" si="0"/>
        <v>282.08333333333331</v>
      </c>
    </row>
    <row r="13" spans="1:28" x14ac:dyDescent="0.2">
      <c r="A13" s="11" t="s">
        <v>31</v>
      </c>
      <c r="B13" s="12"/>
      <c r="C13" s="17">
        <v>758</v>
      </c>
      <c r="D13" s="17">
        <v>770</v>
      </c>
      <c r="E13" s="17">
        <v>764</v>
      </c>
      <c r="F13" s="17">
        <v>735</v>
      </c>
      <c r="G13" s="17">
        <v>785</v>
      </c>
      <c r="H13" s="17">
        <v>774</v>
      </c>
      <c r="I13" s="51">
        <v>814</v>
      </c>
      <c r="J13" s="17">
        <v>815</v>
      </c>
      <c r="K13" s="17">
        <v>871</v>
      </c>
      <c r="L13" s="5">
        <v>856</v>
      </c>
      <c r="M13" s="17">
        <v>836</v>
      </c>
      <c r="N13" s="17">
        <v>814</v>
      </c>
      <c r="O13" s="19">
        <f t="shared" si="0"/>
        <v>799.33333333333337</v>
      </c>
    </row>
    <row r="14" spans="1:28" x14ac:dyDescent="0.2">
      <c r="A14" s="11" t="s">
        <v>32</v>
      </c>
      <c r="B14" s="12"/>
      <c r="C14" s="17">
        <v>258</v>
      </c>
      <c r="D14" s="17">
        <v>240</v>
      </c>
      <c r="E14" s="17">
        <v>231</v>
      </c>
      <c r="F14" s="17">
        <v>252</v>
      </c>
      <c r="G14" s="17">
        <v>247</v>
      </c>
      <c r="H14" s="17">
        <v>264</v>
      </c>
      <c r="I14" s="51">
        <v>287</v>
      </c>
      <c r="J14" s="17">
        <v>254</v>
      </c>
      <c r="K14" s="17">
        <v>235</v>
      </c>
      <c r="L14" s="17">
        <v>204</v>
      </c>
      <c r="M14" s="17">
        <v>216</v>
      </c>
      <c r="N14" s="17">
        <v>252</v>
      </c>
      <c r="O14" s="19">
        <f t="shared" si="0"/>
        <v>245</v>
      </c>
    </row>
    <row r="15" spans="1:28" x14ac:dyDescent="0.2">
      <c r="A15" s="11" t="s">
        <v>20</v>
      </c>
      <c r="B15" s="12"/>
      <c r="C15" s="17">
        <v>175</v>
      </c>
      <c r="D15" s="17">
        <v>150</v>
      </c>
      <c r="E15" s="17">
        <v>143</v>
      </c>
      <c r="F15" s="17">
        <v>131</v>
      </c>
      <c r="G15" s="17">
        <v>125</v>
      </c>
      <c r="H15" s="17">
        <v>133</v>
      </c>
      <c r="I15" s="51">
        <v>152</v>
      </c>
      <c r="J15" s="17">
        <v>136</v>
      </c>
      <c r="K15" s="17">
        <v>129</v>
      </c>
      <c r="L15" s="17">
        <v>114</v>
      </c>
      <c r="M15" s="17">
        <v>127</v>
      </c>
      <c r="N15" s="17">
        <v>128</v>
      </c>
      <c r="O15" s="19">
        <f t="shared" si="0"/>
        <v>136.91666666666666</v>
      </c>
    </row>
    <row r="16" spans="1:28" x14ac:dyDescent="0.2">
      <c r="A16" s="11" t="s">
        <v>21</v>
      </c>
      <c r="B16" s="12"/>
      <c r="C16" s="17">
        <v>109</v>
      </c>
      <c r="D16" s="17">
        <v>106</v>
      </c>
      <c r="E16" s="17">
        <v>107</v>
      </c>
      <c r="F16" s="17">
        <v>106</v>
      </c>
      <c r="G16" s="17">
        <v>85</v>
      </c>
      <c r="H16" s="17">
        <v>88</v>
      </c>
      <c r="I16" s="51">
        <v>88</v>
      </c>
      <c r="J16" s="17">
        <v>90</v>
      </c>
      <c r="K16" s="17">
        <v>88</v>
      </c>
      <c r="L16" s="17">
        <v>84</v>
      </c>
      <c r="M16" s="17">
        <v>87</v>
      </c>
      <c r="N16" s="17">
        <v>83</v>
      </c>
      <c r="O16" s="19">
        <f t="shared" si="0"/>
        <v>93.416666666666671</v>
      </c>
    </row>
    <row r="17" spans="1:17" x14ac:dyDescent="0.2">
      <c r="A17" s="11" t="s">
        <v>22</v>
      </c>
      <c r="B17" s="12"/>
      <c r="C17" s="17">
        <v>1824</v>
      </c>
      <c r="D17" s="17">
        <v>1758</v>
      </c>
      <c r="E17" s="17">
        <v>1691</v>
      </c>
      <c r="F17" s="17">
        <v>1727</v>
      </c>
      <c r="G17" s="17">
        <v>1426</v>
      </c>
      <c r="H17" s="17">
        <v>2010</v>
      </c>
      <c r="I17" s="51">
        <v>2446</v>
      </c>
      <c r="J17" s="17">
        <v>2179</v>
      </c>
      <c r="K17" s="17">
        <v>1645</v>
      </c>
      <c r="L17" s="17">
        <v>1334</v>
      </c>
      <c r="M17" s="17">
        <v>1230</v>
      </c>
      <c r="N17" s="17">
        <v>1735</v>
      </c>
      <c r="O17" s="19">
        <f t="shared" si="0"/>
        <v>1750.4166666666667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4413</v>
      </c>
      <c r="D20" s="17">
        <f t="shared" si="1"/>
        <v>4305</v>
      </c>
      <c r="E20" s="17">
        <f t="shared" si="1"/>
        <v>4129</v>
      </c>
      <c r="F20" s="17">
        <f t="shared" si="1"/>
        <v>4115</v>
      </c>
      <c r="G20" s="17">
        <f>SUM(G7:G17)</f>
        <v>3956</v>
      </c>
      <c r="H20" s="17">
        <f t="shared" si="1"/>
        <v>4471</v>
      </c>
      <c r="I20" s="17">
        <f t="shared" si="1"/>
        <v>5019</v>
      </c>
      <c r="J20" s="17">
        <f t="shared" si="1"/>
        <v>4633</v>
      </c>
      <c r="K20" s="17">
        <f t="shared" si="1"/>
        <v>4218</v>
      </c>
      <c r="L20" s="17">
        <f t="shared" si="1"/>
        <v>3855</v>
      </c>
      <c r="M20" s="17">
        <f t="shared" si="1"/>
        <v>3783</v>
      </c>
      <c r="N20" s="17">
        <f t="shared" si="1"/>
        <v>4314</v>
      </c>
      <c r="O20" s="19">
        <f t="shared" si="0"/>
        <v>4267.583333333333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C20/$E$55</f>
        <v>2.6090195336517998E-2</v>
      </c>
      <c r="D22" s="25">
        <f t="shared" ref="D22:O22" si="2">D20/$E$55</f>
        <v>2.5451686137255829E-2</v>
      </c>
      <c r="E22" s="25">
        <f t="shared" si="2"/>
        <v>2.4411152627347114E-2</v>
      </c>
      <c r="F22" s="25">
        <f t="shared" si="2"/>
        <v>2.4328382916331645E-2</v>
      </c>
      <c r="G22" s="25">
        <f t="shared" si="2"/>
        <v>2.3388355484084567E-2</v>
      </c>
      <c r="H22" s="25">
        <f t="shared" si="2"/>
        <v>2.6433098425010643E-2</v>
      </c>
      <c r="I22" s="25">
        <f t="shared" si="2"/>
        <v>2.9672941399044601E-2</v>
      </c>
      <c r="J22" s="25">
        <f t="shared" si="2"/>
        <v>2.7390862223903894E-2</v>
      </c>
      <c r="K22" s="25">
        <f t="shared" si="2"/>
        <v>2.4937331504516862E-2</v>
      </c>
      <c r="L22" s="25">
        <f t="shared" si="2"/>
        <v>2.2791231140330132E-2</v>
      </c>
      <c r="M22" s="25">
        <f t="shared" si="2"/>
        <v>2.2365558340822021E-2</v>
      </c>
      <c r="N22" s="25">
        <f t="shared" si="2"/>
        <v>2.5504895237194344E-2</v>
      </c>
      <c r="O22" s="44">
        <f t="shared" si="2"/>
        <v>2.5230474231029969E-2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47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222</v>
      </c>
      <c r="D34" s="21">
        <v>229</v>
      </c>
      <c r="E34" s="21">
        <v>215</v>
      </c>
      <c r="F34" s="36">
        <v>204</v>
      </c>
      <c r="G34" s="21">
        <v>300</v>
      </c>
      <c r="H34" s="21">
        <v>261</v>
      </c>
      <c r="I34" s="21">
        <v>266</v>
      </c>
      <c r="J34" s="21">
        <v>237</v>
      </c>
      <c r="K34" s="21">
        <v>252</v>
      </c>
      <c r="L34" s="21">
        <v>277</v>
      </c>
      <c r="M34" s="21">
        <v>228</v>
      </c>
      <c r="N34" s="21">
        <v>213</v>
      </c>
      <c r="O34" s="37">
        <f>(C34+D34+E34+F34+G34+H34+I34+J34+K34+L34+M34+N34)/12</f>
        <v>242</v>
      </c>
    </row>
    <row r="35" spans="1:15" x14ac:dyDescent="0.2">
      <c r="A35" s="11" t="s">
        <v>16</v>
      </c>
      <c r="B35" s="12"/>
      <c r="C35" s="18">
        <v>22</v>
      </c>
      <c r="D35" s="17">
        <v>19</v>
      </c>
      <c r="E35" s="17">
        <v>15</v>
      </c>
      <c r="F35" s="17">
        <v>16</v>
      </c>
      <c r="G35" s="17">
        <v>13</v>
      </c>
      <c r="H35" s="17">
        <v>14</v>
      </c>
      <c r="I35" s="17">
        <v>17</v>
      </c>
      <c r="J35" s="17">
        <v>16</v>
      </c>
      <c r="K35" s="17">
        <v>22</v>
      </c>
      <c r="L35" s="17">
        <v>21</v>
      </c>
      <c r="M35" s="17">
        <v>21</v>
      </c>
      <c r="N35" s="17">
        <v>21</v>
      </c>
      <c r="O35" s="19">
        <f t="shared" ref="O35:O47" si="3">(C35+D35+E35+F35+G35+H35+I35+J35+K35+L35+M35+N35)/12</f>
        <v>18.083333333333332</v>
      </c>
    </row>
    <row r="36" spans="1:15" x14ac:dyDescent="0.2">
      <c r="A36" s="11" t="s">
        <v>17</v>
      </c>
      <c r="B36" s="12"/>
      <c r="C36" s="18">
        <v>2</v>
      </c>
      <c r="D36" s="17">
        <v>2</v>
      </c>
      <c r="E36" s="17">
        <v>2</v>
      </c>
      <c r="F36" s="17">
        <v>3</v>
      </c>
      <c r="G36" s="17">
        <v>3</v>
      </c>
      <c r="H36" s="17">
        <v>1</v>
      </c>
      <c r="I36" s="17">
        <v>2</v>
      </c>
      <c r="J36" s="17">
        <v>1</v>
      </c>
      <c r="K36" s="17">
        <v>2</v>
      </c>
      <c r="L36" s="17">
        <v>2</v>
      </c>
      <c r="M36" s="17">
        <v>2</v>
      </c>
      <c r="N36" s="17">
        <v>1</v>
      </c>
      <c r="O36" s="19">
        <f t="shared" si="3"/>
        <v>1.9166666666666667</v>
      </c>
    </row>
    <row r="37" spans="1:15" x14ac:dyDescent="0.2">
      <c r="A37" s="11" t="s">
        <v>18</v>
      </c>
      <c r="B37" s="12"/>
      <c r="C37" s="18">
        <v>371</v>
      </c>
      <c r="D37" s="17">
        <v>361</v>
      </c>
      <c r="E37" s="17">
        <v>346</v>
      </c>
      <c r="F37" s="17">
        <v>336</v>
      </c>
      <c r="G37" s="17">
        <v>347</v>
      </c>
      <c r="H37" s="17">
        <v>340</v>
      </c>
      <c r="I37" s="17">
        <v>357</v>
      </c>
      <c r="J37" s="17">
        <v>348</v>
      </c>
      <c r="K37" s="17">
        <v>335</v>
      </c>
      <c r="L37" s="17">
        <v>349</v>
      </c>
      <c r="M37" s="49">
        <v>316</v>
      </c>
      <c r="N37" s="17">
        <v>317</v>
      </c>
      <c r="O37" s="19">
        <f t="shared" si="3"/>
        <v>343.58333333333331</v>
      </c>
    </row>
    <row r="38" spans="1:15" x14ac:dyDescent="0.2">
      <c r="A38" s="11" t="s">
        <v>19</v>
      </c>
      <c r="B38" s="12"/>
      <c r="C38" s="18">
        <v>2</v>
      </c>
      <c r="D38" s="17">
        <v>2</v>
      </c>
      <c r="E38" s="17">
        <v>1</v>
      </c>
      <c r="F38" s="17">
        <v>1</v>
      </c>
      <c r="G38" s="17">
        <v>2</v>
      </c>
      <c r="H38" s="17">
        <v>1</v>
      </c>
      <c r="I38" s="17">
        <v>2</v>
      </c>
      <c r="J38" s="17">
        <v>1</v>
      </c>
      <c r="K38" s="17">
        <v>0</v>
      </c>
      <c r="L38" s="17">
        <v>0</v>
      </c>
      <c r="M38" s="17">
        <v>0</v>
      </c>
      <c r="N38" s="17">
        <v>1</v>
      </c>
      <c r="O38" s="19">
        <f t="shared" si="3"/>
        <v>1.0833333333333333</v>
      </c>
    </row>
    <row r="39" spans="1:15" x14ac:dyDescent="0.2">
      <c r="A39" s="48" t="s">
        <v>36</v>
      </c>
      <c r="B39" s="12"/>
      <c r="C39" s="18">
        <v>30</v>
      </c>
      <c r="D39" s="17">
        <v>32</v>
      </c>
      <c r="E39" s="17">
        <v>34</v>
      </c>
      <c r="F39" s="17">
        <v>42</v>
      </c>
      <c r="G39" s="17">
        <v>39</v>
      </c>
      <c r="H39" s="17">
        <v>45</v>
      </c>
      <c r="I39" s="17">
        <v>39</v>
      </c>
      <c r="J39" s="17">
        <v>33</v>
      </c>
      <c r="K39" s="17">
        <v>38</v>
      </c>
      <c r="L39" s="17">
        <v>31</v>
      </c>
      <c r="M39" s="17">
        <v>32</v>
      </c>
      <c r="N39" s="17">
        <v>34</v>
      </c>
      <c r="O39" s="19">
        <f t="shared" si="3"/>
        <v>35.75</v>
      </c>
    </row>
    <row r="40" spans="1:15" x14ac:dyDescent="0.2">
      <c r="A40" s="11" t="s">
        <v>31</v>
      </c>
      <c r="B40" s="12"/>
      <c r="C40" s="18">
        <v>466</v>
      </c>
      <c r="D40" s="17">
        <v>478</v>
      </c>
      <c r="E40" s="17">
        <v>482</v>
      </c>
      <c r="F40" s="17">
        <v>471</v>
      </c>
      <c r="G40" s="17">
        <v>508</v>
      </c>
      <c r="H40" s="17">
        <v>507</v>
      </c>
      <c r="I40" s="17">
        <v>541</v>
      </c>
      <c r="J40" s="17">
        <v>541</v>
      </c>
      <c r="K40" s="17">
        <v>578</v>
      </c>
      <c r="L40" s="17">
        <v>559</v>
      </c>
      <c r="M40" s="17">
        <v>527</v>
      </c>
      <c r="N40" s="17">
        <v>508</v>
      </c>
      <c r="O40" s="19">
        <f t="shared" si="3"/>
        <v>513.83333333333337</v>
      </c>
    </row>
    <row r="41" spans="1:15" x14ac:dyDescent="0.2">
      <c r="A41" s="11" t="s">
        <v>32</v>
      </c>
      <c r="B41" s="12"/>
      <c r="C41" s="18">
        <v>170</v>
      </c>
      <c r="D41" s="17">
        <v>157</v>
      </c>
      <c r="E41" s="17">
        <v>154</v>
      </c>
      <c r="F41" s="17">
        <v>174</v>
      </c>
      <c r="G41" s="17">
        <v>183</v>
      </c>
      <c r="H41" s="17">
        <v>201</v>
      </c>
      <c r="I41" s="17">
        <v>216</v>
      </c>
      <c r="J41" s="17">
        <v>184</v>
      </c>
      <c r="K41" s="17">
        <v>176</v>
      </c>
      <c r="L41" s="17">
        <v>144</v>
      </c>
      <c r="M41" s="17">
        <v>139</v>
      </c>
      <c r="N41" s="17">
        <v>171</v>
      </c>
      <c r="O41" s="19">
        <f t="shared" si="3"/>
        <v>172.41666666666666</v>
      </c>
    </row>
    <row r="42" spans="1:15" x14ac:dyDescent="0.2">
      <c r="A42" s="11" t="s">
        <v>20</v>
      </c>
      <c r="B42" s="12"/>
      <c r="C42" s="18">
        <v>84</v>
      </c>
      <c r="D42" s="17">
        <v>76</v>
      </c>
      <c r="E42" s="17">
        <v>63</v>
      </c>
      <c r="F42" s="17">
        <v>60</v>
      </c>
      <c r="G42" s="17">
        <v>62</v>
      </c>
      <c r="H42" s="17">
        <v>74</v>
      </c>
      <c r="I42" s="17">
        <v>86</v>
      </c>
      <c r="J42" s="17">
        <v>76</v>
      </c>
      <c r="K42" s="17">
        <v>64</v>
      </c>
      <c r="L42" s="17">
        <v>50</v>
      </c>
      <c r="M42" s="17">
        <v>59</v>
      </c>
      <c r="N42" s="17">
        <v>48</v>
      </c>
      <c r="O42" s="19">
        <f t="shared" si="3"/>
        <v>66.833333333333329</v>
      </c>
    </row>
    <row r="43" spans="1:15" x14ac:dyDescent="0.2">
      <c r="A43" s="11" t="s">
        <v>21</v>
      </c>
      <c r="B43" s="12"/>
      <c r="C43" s="18">
        <v>48</v>
      </c>
      <c r="D43" s="17">
        <v>51</v>
      </c>
      <c r="E43" s="17">
        <v>53</v>
      </c>
      <c r="F43" s="17">
        <v>52</v>
      </c>
      <c r="G43" s="17">
        <v>42</v>
      </c>
      <c r="H43" s="17">
        <v>45</v>
      </c>
      <c r="I43" s="17">
        <v>49</v>
      </c>
      <c r="J43" s="17">
        <v>54</v>
      </c>
      <c r="K43" s="17">
        <v>50</v>
      </c>
      <c r="L43" s="17">
        <v>48</v>
      </c>
      <c r="M43" s="17">
        <v>45</v>
      </c>
      <c r="N43" s="17">
        <v>49</v>
      </c>
      <c r="O43" s="19">
        <f t="shared" si="3"/>
        <v>48.833333333333336</v>
      </c>
    </row>
    <row r="44" spans="1:15" x14ac:dyDescent="0.2">
      <c r="A44" s="11" t="s">
        <v>22</v>
      </c>
      <c r="B44" s="12"/>
      <c r="C44" s="18">
        <v>842</v>
      </c>
      <c r="D44" s="17">
        <v>810</v>
      </c>
      <c r="E44" s="17">
        <v>798</v>
      </c>
      <c r="F44" s="17">
        <v>930</v>
      </c>
      <c r="G44" s="17">
        <v>816</v>
      </c>
      <c r="H44" s="17">
        <v>1398</v>
      </c>
      <c r="I44" s="17">
        <v>1783</v>
      </c>
      <c r="J44" s="17">
        <v>1580</v>
      </c>
      <c r="K44" s="17">
        <v>1067</v>
      </c>
      <c r="L44" s="17">
        <v>818</v>
      </c>
      <c r="M44" s="17">
        <v>703</v>
      </c>
      <c r="N44" s="17">
        <v>913</v>
      </c>
      <c r="O44" s="19">
        <f t="shared" si="3"/>
        <v>1038.1666666666667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2259</v>
      </c>
      <c r="D47" s="21">
        <f t="shared" si="4"/>
        <v>2217</v>
      </c>
      <c r="E47" s="21">
        <f t="shared" si="4"/>
        <v>2163</v>
      </c>
      <c r="F47" s="21">
        <f>SUM(F34:F46)</f>
        <v>2289</v>
      </c>
      <c r="G47" s="21">
        <f t="shared" si="4"/>
        <v>2315</v>
      </c>
      <c r="H47" s="21">
        <f t="shared" si="4"/>
        <v>2887</v>
      </c>
      <c r="I47" s="21">
        <f t="shared" si="4"/>
        <v>3358</v>
      </c>
      <c r="J47" s="21">
        <f t="shared" si="4"/>
        <v>3071</v>
      </c>
      <c r="K47" s="21">
        <f t="shared" si="4"/>
        <v>2584</v>
      </c>
      <c r="L47" s="21">
        <f t="shared" si="4"/>
        <v>2299</v>
      </c>
      <c r="M47" s="21">
        <f t="shared" si="4"/>
        <v>2072</v>
      </c>
      <c r="N47" s="21">
        <f t="shared" si="4"/>
        <v>2276</v>
      </c>
      <c r="O47" s="37">
        <f t="shared" si="3"/>
        <v>2482.5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0.51189666893269881</v>
      </c>
      <c r="D49" s="46">
        <f t="shared" si="5"/>
        <v>0.51498257839721251</v>
      </c>
      <c r="E49" s="46">
        <f t="shared" si="5"/>
        <v>0.5238556551223057</v>
      </c>
      <c r="F49" s="46">
        <f t="shared" si="5"/>
        <v>0.55625759416767917</v>
      </c>
      <c r="G49" s="46">
        <f t="shared" si="5"/>
        <v>0.58518705763397372</v>
      </c>
      <c r="H49" s="46">
        <f t="shared" si="5"/>
        <v>0.64571684186982781</v>
      </c>
      <c r="I49" s="46">
        <f t="shared" si="5"/>
        <v>0.66905758119147241</v>
      </c>
      <c r="J49" s="46">
        <f t="shared" si="5"/>
        <v>0.66285344269371893</v>
      </c>
      <c r="K49" s="46">
        <f t="shared" si="5"/>
        <v>0.61261261261261257</v>
      </c>
      <c r="L49" s="46">
        <f t="shared" si="5"/>
        <v>0.59636835278858624</v>
      </c>
      <c r="M49" s="46">
        <f t="shared" si="5"/>
        <v>0.54771345492994983</v>
      </c>
      <c r="N49" s="46">
        <f t="shared" si="5"/>
        <v>0.5275846082522021</v>
      </c>
      <c r="O49" s="47">
        <f t="shared" si="5"/>
        <v>0.58171096053582239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/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ht="12.75" x14ac:dyDescent="0.2">
      <c r="A55" s="33"/>
      <c r="B55" s="6"/>
      <c r="C55" s="6">
        <v>2007</v>
      </c>
      <c r="D55" s="6"/>
      <c r="E55" s="53">
        <v>169144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11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B63"/>
  <sheetViews>
    <sheetView topLeftCell="A4" zoomScale="80" workbookViewId="0">
      <selection activeCell="N7" sqref="N7:N1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43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360</v>
      </c>
      <c r="D7" s="5">
        <v>381</v>
      </c>
      <c r="E7" s="17">
        <v>339</v>
      </c>
      <c r="F7" s="17">
        <v>319</v>
      </c>
      <c r="G7" s="18">
        <v>500</v>
      </c>
      <c r="H7" s="17">
        <v>303</v>
      </c>
      <c r="I7" s="51">
        <v>353</v>
      </c>
      <c r="J7" s="5">
        <v>357</v>
      </c>
      <c r="K7" s="17">
        <v>307</v>
      </c>
      <c r="L7" s="17">
        <v>383</v>
      </c>
      <c r="M7" s="17">
        <v>343</v>
      </c>
      <c r="N7" s="17">
        <v>292</v>
      </c>
      <c r="O7" s="19">
        <f>SUM(C7:N7)/12</f>
        <v>353.08333333333331</v>
      </c>
    </row>
    <row r="8" spans="1:28" x14ac:dyDescent="0.2">
      <c r="A8" s="11" t="s">
        <v>16</v>
      </c>
      <c r="B8" s="12"/>
      <c r="C8" s="17">
        <v>41</v>
      </c>
      <c r="D8" s="17">
        <v>46</v>
      </c>
      <c r="E8" s="17">
        <v>41</v>
      </c>
      <c r="F8" s="17">
        <v>38</v>
      </c>
      <c r="G8" s="17">
        <v>38</v>
      </c>
      <c r="H8" s="17">
        <v>34</v>
      </c>
      <c r="I8" s="51">
        <v>35</v>
      </c>
      <c r="J8" s="17">
        <v>35</v>
      </c>
      <c r="K8" s="17">
        <v>40</v>
      </c>
      <c r="L8" s="17">
        <v>35</v>
      </c>
      <c r="M8" s="17">
        <v>31</v>
      </c>
      <c r="N8" s="17">
        <v>32</v>
      </c>
      <c r="O8" s="19">
        <f t="shared" ref="O8:O20" si="0">SUM(C8:N8)/12</f>
        <v>37.166666666666664</v>
      </c>
    </row>
    <row r="9" spans="1:28" x14ac:dyDescent="0.2">
      <c r="A9" s="11" t="s">
        <v>17</v>
      </c>
      <c r="B9" s="12"/>
      <c r="C9" s="17">
        <v>13</v>
      </c>
      <c r="D9" s="17">
        <v>16</v>
      </c>
      <c r="E9" s="17">
        <v>8</v>
      </c>
      <c r="F9" s="17">
        <v>11</v>
      </c>
      <c r="G9" s="17">
        <v>8</v>
      </c>
      <c r="H9" s="17">
        <v>9</v>
      </c>
      <c r="I9" s="51">
        <v>7</v>
      </c>
      <c r="J9" s="17">
        <v>6</v>
      </c>
      <c r="K9" s="17">
        <v>5</v>
      </c>
      <c r="L9" s="17">
        <v>4</v>
      </c>
      <c r="M9" s="17">
        <v>4</v>
      </c>
      <c r="N9" s="17">
        <v>4</v>
      </c>
      <c r="O9" s="19">
        <f t="shared" si="0"/>
        <v>7.916666666666667</v>
      </c>
    </row>
    <row r="10" spans="1:28" x14ac:dyDescent="0.2">
      <c r="A10" s="11" t="s">
        <v>18</v>
      </c>
      <c r="B10" s="12"/>
      <c r="C10" s="17">
        <v>790</v>
      </c>
      <c r="D10" s="17">
        <v>780</v>
      </c>
      <c r="E10" s="17">
        <v>687</v>
      </c>
      <c r="F10" s="17">
        <v>696</v>
      </c>
      <c r="G10" s="17">
        <v>677</v>
      </c>
      <c r="H10" s="17">
        <v>582</v>
      </c>
      <c r="I10" s="51">
        <v>640</v>
      </c>
      <c r="J10" s="17">
        <v>621</v>
      </c>
      <c r="K10" s="17">
        <v>571</v>
      </c>
      <c r="L10" s="17">
        <v>611</v>
      </c>
      <c r="M10" s="17">
        <v>597</v>
      </c>
      <c r="N10" s="17">
        <v>556</v>
      </c>
      <c r="O10" s="19">
        <f t="shared" si="0"/>
        <v>650.66666666666663</v>
      </c>
    </row>
    <row r="11" spans="1:28" x14ac:dyDescent="0.2">
      <c r="A11" s="11" t="s">
        <v>19</v>
      </c>
      <c r="B11" s="12"/>
      <c r="C11" s="17">
        <v>18</v>
      </c>
      <c r="D11" s="17">
        <v>17</v>
      </c>
      <c r="E11" s="17">
        <v>21</v>
      </c>
      <c r="F11" s="17">
        <v>16</v>
      </c>
      <c r="G11" s="17">
        <v>15</v>
      </c>
      <c r="H11" s="17">
        <v>15</v>
      </c>
      <c r="I11" s="51">
        <v>20</v>
      </c>
      <c r="J11" s="17">
        <v>20</v>
      </c>
      <c r="K11" s="17">
        <v>20</v>
      </c>
      <c r="L11" s="17">
        <v>15</v>
      </c>
      <c r="M11" s="17">
        <v>13</v>
      </c>
      <c r="N11" s="17">
        <v>13</v>
      </c>
      <c r="O11" s="19">
        <f t="shared" si="0"/>
        <v>16.916666666666668</v>
      </c>
    </row>
    <row r="12" spans="1:28" x14ac:dyDescent="0.2">
      <c r="A12" s="48" t="s">
        <v>36</v>
      </c>
      <c r="B12" s="12"/>
      <c r="C12" s="17">
        <v>438</v>
      </c>
      <c r="D12" s="5">
        <v>428</v>
      </c>
      <c r="E12" s="17">
        <v>347</v>
      </c>
      <c r="F12" s="17">
        <v>336</v>
      </c>
      <c r="G12" s="17">
        <v>308</v>
      </c>
      <c r="H12" s="17">
        <v>245</v>
      </c>
      <c r="I12" s="51">
        <v>244</v>
      </c>
      <c r="J12" s="17">
        <v>242</v>
      </c>
      <c r="K12" s="17">
        <v>245</v>
      </c>
      <c r="L12" s="5">
        <v>243</v>
      </c>
      <c r="M12" s="17">
        <v>242</v>
      </c>
      <c r="N12" s="17">
        <v>241</v>
      </c>
      <c r="O12" s="19">
        <f t="shared" si="0"/>
        <v>296.58333333333331</v>
      </c>
    </row>
    <row r="13" spans="1:28" x14ac:dyDescent="0.2">
      <c r="A13" s="11" t="s">
        <v>31</v>
      </c>
      <c r="B13" s="12"/>
      <c r="C13" s="17">
        <v>976</v>
      </c>
      <c r="D13" s="17">
        <v>940</v>
      </c>
      <c r="E13" s="17">
        <v>892</v>
      </c>
      <c r="F13" s="17">
        <v>873</v>
      </c>
      <c r="G13" s="17">
        <v>893</v>
      </c>
      <c r="H13" s="17">
        <v>762</v>
      </c>
      <c r="I13" s="51">
        <v>897</v>
      </c>
      <c r="J13" s="17">
        <v>851</v>
      </c>
      <c r="K13" s="17">
        <v>803</v>
      </c>
      <c r="L13" s="5">
        <v>751</v>
      </c>
      <c r="M13" s="17">
        <v>769</v>
      </c>
      <c r="N13" s="17">
        <v>714</v>
      </c>
      <c r="O13" s="19">
        <f t="shared" si="0"/>
        <v>843.41666666666663</v>
      </c>
    </row>
    <row r="14" spans="1:28" x14ac:dyDescent="0.2">
      <c r="A14" s="11" t="s">
        <v>32</v>
      </c>
      <c r="B14" s="12"/>
      <c r="C14" s="17">
        <v>273</v>
      </c>
      <c r="D14" s="17">
        <v>250</v>
      </c>
      <c r="E14" s="17">
        <v>247</v>
      </c>
      <c r="F14" s="17">
        <v>228</v>
      </c>
      <c r="G14" s="17">
        <v>258</v>
      </c>
      <c r="H14" s="17">
        <v>241</v>
      </c>
      <c r="I14" s="51">
        <v>308</v>
      </c>
      <c r="J14" s="17">
        <v>284</v>
      </c>
      <c r="K14" s="17">
        <v>242</v>
      </c>
      <c r="L14" s="17">
        <v>237</v>
      </c>
      <c r="M14" s="17">
        <v>246</v>
      </c>
      <c r="N14" s="17">
        <v>225</v>
      </c>
      <c r="O14" s="19">
        <f t="shared" si="0"/>
        <v>253.25</v>
      </c>
    </row>
    <row r="15" spans="1:28" x14ac:dyDescent="0.2">
      <c r="A15" s="11" t="s">
        <v>20</v>
      </c>
      <c r="B15" s="12"/>
      <c r="C15" s="17">
        <v>378</v>
      </c>
      <c r="D15" s="17">
        <v>344</v>
      </c>
      <c r="E15" s="17">
        <v>309</v>
      </c>
      <c r="F15" s="17">
        <v>279</v>
      </c>
      <c r="G15" s="17">
        <v>246</v>
      </c>
      <c r="H15" s="17">
        <v>178</v>
      </c>
      <c r="I15" s="51">
        <v>174</v>
      </c>
      <c r="J15" s="17">
        <v>158</v>
      </c>
      <c r="K15" s="17">
        <v>132</v>
      </c>
      <c r="L15" s="17">
        <v>137</v>
      </c>
      <c r="M15" s="17">
        <v>169</v>
      </c>
      <c r="N15" s="17">
        <v>156</v>
      </c>
      <c r="O15" s="19">
        <f t="shared" si="0"/>
        <v>221.66666666666666</v>
      </c>
    </row>
    <row r="16" spans="1:28" x14ac:dyDescent="0.2">
      <c r="A16" s="11" t="s">
        <v>21</v>
      </c>
      <c r="B16" s="12"/>
      <c r="C16" s="17">
        <v>160</v>
      </c>
      <c r="D16" s="17">
        <v>138</v>
      </c>
      <c r="E16" s="17">
        <v>130</v>
      </c>
      <c r="F16" s="17">
        <v>120</v>
      </c>
      <c r="G16" s="17">
        <v>101</v>
      </c>
      <c r="H16" s="17">
        <v>84</v>
      </c>
      <c r="I16" s="51">
        <v>92</v>
      </c>
      <c r="J16" s="17">
        <v>84</v>
      </c>
      <c r="K16" s="17">
        <v>79</v>
      </c>
      <c r="L16" s="17">
        <v>74</v>
      </c>
      <c r="M16" s="17">
        <v>70</v>
      </c>
      <c r="N16" s="17">
        <v>71</v>
      </c>
      <c r="O16" s="19">
        <f t="shared" si="0"/>
        <v>100.25</v>
      </c>
    </row>
    <row r="17" spans="1:17" x14ac:dyDescent="0.2">
      <c r="A17" s="11" t="s">
        <v>22</v>
      </c>
      <c r="B17" s="12"/>
      <c r="C17" s="17">
        <v>1900</v>
      </c>
      <c r="D17" s="17">
        <v>1833</v>
      </c>
      <c r="E17" s="17">
        <v>1654</v>
      </c>
      <c r="F17" s="17">
        <v>1783</v>
      </c>
      <c r="G17" s="17">
        <v>1697</v>
      </c>
      <c r="H17" s="17">
        <v>1974</v>
      </c>
      <c r="I17" s="51">
        <v>2643</v>
      </c>
      <c r="J17" s="17">
        <v>2597</v>
      </c>
      <c r="K17" s="17">
        <v>1788</v>
      </c>
      <c r="L17" s="17">
        <v>1562</v>
      </c>
      <c r="M17" s="17">
        <v>1484</v>
      </c>
      <c r="N17" s="17">
        <v>1911</v>
      </c>
      <c r="O17" s="19">
        <f t="shared" si="0"/>
        <v>1902.1666666666667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 t="shared" ref="C20:N20" si="1">SUM(C7:C17)</f>
        <v>5347</v>
      </c>
      <c r="D20" s="17">
        <f t="shared" si="1"/>
        <v>5173</v>
      </c>
      <c r="E20" s="17">
        <f t="shared" si="1"/>
        <v>4675</v>
      </c>
      <c r="F20" s="17">
        <f t="shared" si="1"/>
        <v>4699</v>
      </c>
      <c r="G20" s="17">
        <f>SUM(G7:G17)</f>
        <v>4741</v>
      </c>
      <c r="H20" s="17">
        <f t="shared" si="1"/>
        <v>4427</v>
      </c>
      <c r="I20" s="17">
        <f t="shared" si="1"/>
        <v>5413</v>
      </c>
      <c r="J20" s="17">
        <f t="shared" si="1"/>
        <v>5255</v>
      </c>
      <c r="K20" s="17">
        <f t="shared" si="1"/>
        <v>4232</v>
      </c>
      <c r="L20" s="17">
        <f t="shared" si="1"/>
        <v>4052</v>
      </c>
      <c r="M20" s="17">
        <f t="shared" si="1"/>
        <v>3968</v>
      </c>
      <c r="N20" s="17">
        <f t="shared" si="1"/>
        <v>4215</v>
      </c>
      <c r="O20" s="19">
        <f t="shared" si="0"/>
        <v>4683.083333333333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 t="shared" ref="C22:M22" si="2">C20/$E$54</f>
        <v>3.266739980449658E-2</v>
      </c>
      <c r="D22" s="25">
        <f t="shared" si="2"/>
        <v>3.1604349951124142E-2</v>
      </c>
      <c r="E22" s="25">
        <f t="shared" si="2"/>
        <v>2.8561827956989246E-2</v>
      </c>
      <c r="F22" s="25">
        <f t="shared" si="2"/>
        <v>2.8708455522971653E-2</v>
      </c>
      <c r="G22" s="25">
        <f t="shared" si="2"/>
        <v>2.896505376344086E-2</v>
      </c>
      <c r="H22" s="25">
        <f t="shared" si="2"/>
        <v>2.7046676441837732E-2</v>
      </c>
      <c r="I22" s="25">
        <f t="shared" si="2"/>
        <v>3.3070625610948194E-2</v>
      </c>
      <c r="J22" s="25">
        <f t="shared" si="2"/>
        <v>3.2105327468230693E-2</v>
      </c>
      <c r="K22" s="25">
        <f t="shared" si="2"/>
        <v>2.5855327468230695E-2</v>
      </c>
      <c r="L22" s="25">
        <f t="shared" si="2"/>
        <v>2.475562072336266E-2</v>
      </c>
      <c r="M22" s="25">
        <f t="shared" si="2"/>
        <v>2.4242424242424242E-2</v>
      </c>
      <c r="N22" s="25">
        <f>N20/E55</f>
        <v>2.5734643164597924E-2</v>
      </c>
      <c r="O22" s="44">
        <f>O20/E55</f>
        <v>2.8592521587997417E-2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44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233</v>
      </c>
      <c r="D34" s="21">
        <v>242</v>
      </c>
      <c r="E34" s="21">
        <v>222</v>
      </c>
      <c r="F34" s="36">
        <v>200</v>
      </c>
      <c r="G34" s="21">
        <v>335</v>
      </c>
      <c r="H34" s="21">
        <v>209</v>
      </c>
      <c r="I34" s="21">
        <v>245</v>
      </c>
      <c r="J34" s="21">
        <v>243</v>
      </c>
      <c r="K34" s="21">
        <v>204</v>
      </c>
      <c r="L34" s="21">
        <v>260</v>
      </c>
      <c r="M34" s="21">
        <v>223</v>
      </c>
      <c r="N34" s="21">
        <v>205</v>
      </c>
      <c r="O34" s="37">
        <f>(C34+D34+E34+F34+G34+H34+I34+J34+K34+L34+M34+N34)/12</f>
        <v>235.08333333333334</v>
      </c>
    </row>
    <row r="35" spans="1:15" x14ac:dyDescent="0.2">
      <c r="A35" s="11" t="s">
        <v>16</v>
      </c>
      <c r="B35" s="12"/>
      <c r="C35" s="18">
        <v>19</v>
      </c>
      <c r="D35" s="17">
        <v>23</v>
      </c>
      <c r="E35" s="17">
        <v>20</v>
      </c>
      <c r="F35" s="17">
        <v>19</v>
      </c>
      <c r="G35" s="17">
        <v>18</v>
      </c>
      <c r="H35" s="17">
        <v>16</v>
      </c>
      <c r="I35" s="17">
        <v>17</v>
      </c>
      <c r="J35" s="17">
        <v>19</v>
      </c>
      <c r="K35" s="17">
        <v>23</v>
      </c>
      <c r="L35" s="17">
        <v>20</v>
      </c>
      <c r="M35" s="17">
        <v>19</v>
      </c>
      <c r="N35" s="17">
        <v>20</v>
      </c>
      <c r="O35" s="19">
        <f t="shared" ref="O35:O47" si="3">(C35+D35+E35+F35+G35+H35+I35+J35+K35+L35+M35+N35)/12</f>
        <v>19.416666666666668</v>
      </c>
    </row>
    <row r="36" spans="1:15" x14ac:dyDescent="0.2">
      <c r="A36" s="11" t="s">
        <v>17</v>
      </c>
      <c r="B36" s="12"/>
      <c r="C36" s="18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 s="17">
        <v>1</v>
      </c>
      <c r="M36" s="17">
        <v>1</v>
      </c>
      <c r="N36" s="17">
        <v>1</v>
      </c>
      <c r="O36" s="19">
        <f t="shared" si="3"/>
        <v>0.25</v>
      </c>
    </row>
    <row r="37" spans="1:15" x14ac:dyDescent="0.2">
      <c r="A37" s="11" t="s">
        <v>18</v>
      </c>
      <c r="B37" s="12"/>
      <c r="C37" s="18">
        <v>506</v>
      </c>
      <c r="D37" s="17">
        <v>498</v>
      </c>
      <c r="E37" s="17">
        <v>461</v>
      </c>
      <c r="F37" s="17">
        <v>465</v>
      </c>
      <c r="G37" s="17">
        <v>463</v>
      </c>
      <c r="H37" s="17">
        <v>396</v>
      </c>
      <c r="I37" s="17">
        <v>442</v>
      </c>
      <c r="J37" s="17">
        <v>430</v>
      </c>
      <c r="K37" s="17">
        <v>381</v>
      </c>
      <c r="L37" s="17">
        <v>410</v>
      </c>
      <c r="M37" s="49">
        <v>385</v>
      </c>
      <c r="N37" s="17">
        <v>357</v>
      </c>
      <c r="O37" s="19">
        <f t="shared" si="3"/>
        <v>432.83333333333331</v>
      </c>
    </row>
    <row r="38" spans="1:15" x14ac:dyDescent="0.2">
      <c r="A38" s="11" t="s">
        <v>19</v>
      </c>
      <c r="B38" s="12"/>
      <c r="C38" s="18">
        <v>2</v>
      </c>
      <c r="D38" s="17">
        <v>2</v>
      </c>
      <c r="E38" s="17">
        <v>2</v>
      </c>
      <c r="F38" s="17">
        <v>1</v>
      </c>
      <c r="G38" s="17">
        <v>2</v>
      </c>
      <c r="H38" s="17">
        <v>2</v>
      </c>
      <c r="I38" s="17">
        <v>3</v>
      </c>
      <c r="J38" s="17">
        <v>3</v>
      </c>
      <c r="K38" s="17">
        <v>2</v>
      </c>
      <c r="L38" s="17">
        <v>2</v>
      </c>
      <c r="M38" s="17">
        <v>1</v>
      </c>
      <c r="N38" s="17">
        <v>2</v>
      </c>
      <c r="O38" s="19">
        <f t="shared" si="3"/>
        <v>2</v>
      </c>
    </row>
    <row r="39" spans="1:15" x14ac:dyDescent="0.2">
      <c r="A39" s="48" t="s">
        <v>36</v>
      </c>
      <c r="B39" s="12"/>
      <c r="C39" s="18">
        <v>49</v>
      </c>
      <c r="D39" s="17">
        <v>50</v>
      </c>
      <c r="E39" s="17">
        <v>51</v>
      </c>
      <c r="F39" s="17">
        <v>51</v>
      </c>
      <c r="G39" s="17">
        <v>44</v>
      </c>
      <c r="H39" s="17">
        <v>42</v>
      </c>
      <c r="I39" s="17">
        <v>46</v>
      </c>
      <c r="J39" s="17">
        <v>43</v>
      </c>
      <c r="K39" s="17">
        <v>45</v>
      </c>
      <c r="L39" s="17">
        <v>40</v>
      </c>
      <c r="M39" s="17">
        <v>30</v>
      </c>
      <c r="N39" s="17">
        <v>30</v>
      </c>
      <c r="O39" s="19">
        <f t="shared" si="3"/>
        <v>43.416666666666664</v>
      </c>
    </row>
    <row r="40" spans="1:15" x14ac:dyDescent="0.2">
      <c r="A40" s="11" t="s">
        <v>31</v>
      </c>
      <c r="B40" s="12"/>
      <c r="C40" s="18">
        <v>597</v>
      </c>
      <c r="D40" s="17">
        <v>559</v>
      </c>
      <c r="E40" s="17">
        <v>534</v>
      </c>
      <c r="F40" s="17">
        <v>549</v>
      </c>
      <c r="G40" s="17">
        <v>566</v>
      </c>
      <c r="H40" s="17">
        <v>478</v>
      </c>
      <c r="I40" s="17">
        <v>581</v>
      </c>
      <c r="J40" s="17">
        <v>568</v>
      </c>
      <c r="K40" s="17">
        <v>520</v>
      </c>
      <c r="L40" s="17">
        <v>473</v>
      </c>
      <c r="M40" s="17">
        <v>482</v>
      </c>
      <c r="N40" s="17">
        <v>441</v>
      </c>
      <c r="O40" s="19">
        <f t="shared" si="3"/>
        <v>529</v>
      </c>
    </row>
    <row r="41" spans="1:15" x14ac:dyDescent="0.2">
      <c r="A41" s="11" t="s">
        <v>32</v>
      </c>
      <c r="B41" s="12"/>
      <c r="C41" s="18">
        <v>170</v>
      </c>
      <c r="D41" s="17">
        <v>149</v>
      </c>
      <c r="E41" s="17">
        <v>151</v>
      </c>
      <c r="F41" s="17">
        <v>147</v>
      </c>
      <c r="G41" s="17">
        <v>168</v>
      </c>
      <c r="H41" s="17">
        <v>162</v>
      </c>
      <c r="I41" s="17">
        <v>220</v>
      </c>
      <c r="J41" s="17">
        <v>202</v>
      </c>
      <c r="K41" s="17">
        <v>159</v>
      </c>
      <c r="L41" s="17">
        <v>155</v>
      </c>
      <c r="M41" s="17">
        <v>164</v>
      </c>
      <c r="N41" s="17">
        <v>150</v>
      </c>
      <c r="O41" s="19">
        <f t="shared" si="3"/>
        <v>166.41666666666666</v>
      </c>
    </row>
    <row r="42" spans="1:15" x14ac:dyDescent="0.2">
      <c r="A42" s="11" t="s">
        <v>20</v>
      </c>
      <c r="B42" s="12"/>
      <c r="C42" s="18">
        <v>189</v>
      </c>
      <c r="D42" s="17">
        <v>174</v>
      </c>
      <c r="E42" s="17">
        <v>161</v>
      </c>
      <c r="F42" s="17">
        <v>146</v>
      </c>
      <c r="G42" s="17">
        <v>131</v>
      </c>
      <c r="H42" s="17">
        <v>90</v>
      </c>
      <c r="I42" s="17">
        <v>92</v>
      </c>
      <c r="J42" s="17">
        <v>87</v>
      </c>
      <c r="K42" s="17">
        <v>70</v>
      </c>
      <c r="L42" s="17">
        <v>66</v>
      </c>
      <c r="M42" s="17">
        <v>81</v>
      </c>
      <c r="N42" s="17">
        <v>75</v>
      </c>
      <c r="O42" s="19">
        <f t="shared" si="3"/>
        <v>113.5</v>
      </c>
    </row>
    <row r="43" spans="1:15" x14ac:dyDescent="0.2">
      <c r="A43" s="11" t="s">
        <v>21</v>
      </c>
      <c r="B43" s="12"/>
      <c r="C43" s="18">
        <v>75</v>
      </c>
      <c r="D43" s="17">
        <v>60</v>
      </c>
      <c r="E43" s="17">
        <v>71</v>
      </c>
      <c r="F43" s="17">
        <v>64</v>
      </c>
      <c r="G43" s="17">
        <v>54</v>
      </c>
      <c r="H43" s="17">
        <v>43</v>
      </c>
      <c r="I43" s="17">
        <v>53</v>
      </c>
      <c r="J43" s="17">
        <v>46</v>
      </c>
      <c r="K43" s="17">
        <v>43</v>
      </c>
      <c r="L43" s="17">
        <v>42</v>
      </c>
      <c r="M43" s="17">
        <v>38</v>
      </c>
      <c r="N43" s="17">
        <v>35</v>
      </c>
      <c r="O43" s="19">
        <f t="shared" si="3"/>
        <v>52</v>
      </c>
    </row>
    <row r="44" spans="1:15" x14ac:dyDescent="0.2">
      <c r="A44" s="11" t="s">
        <v>22</v>
      </c>
      <c r="B44" s="12"/>
      <c r="C44" s="18">
        <v>911</v>
      </c>
      <c r="D44" s="17">
        <v>891</v>
      </c>
      <c r="E44" s="17">
        <v>844</v>
      </c>
      <c r="F44" s="17">
        <v>986</v>
      </c>
      <c r="G44" s="17">
        <v>939</v>
      </c>
      <c r="H44" s="17">
        <v>1243</v>
      </c>
      <c r="I44" s="17">
        <v>1863</v>
      </c>
      <c r="J44" s="17">
        <v>1818</v>
      </c>
      <c r="K44" s="17">
        <v>1078</v>
      </c>
      <c r="L44" s="17">
        <v>901</v>
      </c>
      <c r="M44" s="17">
        <v>768</v>
      </c>
      <c r="N44" s="17">
        <v>968</v>
      </c>
      <c r="O44" s="19">
        <f t="shared" si="3"/>
        <v>1100.8333333333333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 t="shared" ref="C47:N47" si="4">SUM(C34:C46)</f>
        <v>2751</v>
      </c>
      <c r="D47" s="21">
        <f t="shared" si="4"/>
        <v>2648</v>
      </c>
      <c r="E47" s="21">
        <f t="shared" si="4"/>
        <v>2517</v>
      </c>
      <c r="F47" s="21">
        <f>SUM(F34:F46)</f>
        <v>2628</v>
      </c>
      <c r="G47" s="21">
        <f t="shared" si="4"/>
        <v>2720</v>
      </c>
      <c r="H47" s="21">
        <f t="shared" si="4"/>
        <v>2681</v>
      </c>
      <c r="I47" s="21">
        <f t="shared" si="4"/>
        <v>3562</v>
      </c>
      <c r="J47" s="21">
        <f t="shared" si="4"/>
        <v>3459</v>
      </c>
      <c r="K47" s="21">
        <f t="shared" si="4"/>
        <v>2525</v>
      </c>
      <c r="L47" s="21">
        <f t="shared" si="4"/>
        <v>2370</v>
      </c>
      <c r="M47" s="21">
        <f t="shared" si="4"/>
        <v>2192</v>
      </c>
      <c r="N47" s="21">
        <f t="shared" si="4"/>
        <v>2284</v>
      </c>
      <c r="O47" s="37">
        <f t="shared" si="3"/>
        <v>2694.75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 t="shared" ref="C49:O49" si="5">C47/C20</f>
        <v>0.51449410884608193</v>
      </c>
      <c r="D49" s="46">
        <f t="shared" si="5"/>
        <v>0.51188865261936978</v>
      </c>
      <c r="E49" s="46">
        <f t="shared" si="5"/>
        <v>0.53839572192513374</v>
      </c>
      <c r="F49" s="46">
        <f t="shared" si="5"/>
        <v>0.55926792934666947</v>
      </c>
      <c r="G49" s="46">
        <f t="shared" si="5"/>
        <v>0.5737186247627083</v>
      </c>
      <c r="H49" s="46">
        <f t="shared" si="5"/>
        <v>0.60560198780212338</v>
      </c>
      <c r="I49" s="46">
        <f t="shared" si="5"/>
        <v>0.65804544614816185</v>
      </c>
      <c r="J49" s="46">
        <f t="shared" si="5"/>
        <v>0.65823025689819215</v>
      </c>
      <c r="K49" s="46">
        <f t="shared" si="5"/>
        <v>0.59664461247637046</v>
      </c>
      <c r="L49" s="46">
        <f t="shared" si="5"/>
        <v>0.58489634748272457</v>
      </c>
      <c r="M49" s="46">
        <f t="shared" si="5"/>
        <v>0.55241935483870963</v>
      </c>
      <c r="N49" s="46">
        <f t="shared" si="5"/>
        <v>0.5418742586002373</v>
      </c>
      <c r="O49" s="47">
        <f t="shared" si="5"/>
        <v>0.57542217556097308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45</v>
      </c>
      <c r="B54" s="6"/>
      <c r="C54" s="6"/>
      <c r="D54" s="6"/>
      <c r="E54" s="35">
        <v>163680</v>
      </c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x14ac:dyDescent="0.2">
      <c r="A55" s="33"/>
      <c r="B55" s="6"/>
      <c r="C55" s="6">
        <v>2007</v>
      </c>
      <c r="D55" s="6"/>
      <c r="E55" s="35">
        <v>163787</v>
      </c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0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B63"/>
  <sheetViews>
    <sheetView zoomScale="80" workbookViewId="0">
      <selection activeCell="N7" sqref="N7:N1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28515625" style="5" customWidth="1"/>
    <col min="4" max="4" width="8.42578125" style="5" customWidth="1"/>
    <col min="5" max="5" width="8" style="5" customWidth="1"/>
    <col min="6" max="7" width="6.140625" style="5" customWidth="1"/>
    <col min="8" max="9" width="5.85546875" style="5" customWidth="1"/>
    <col min="10" max="10" width="7.5703125" style="5" customWidth="1"/>
    <col min="11" max="11" width="7.85546875" style="5" customWidth="1"/>
    <col min="12" max="12" width="7.140625" style="5" customWidth="1"/>
    <col min="13" max="13" width="6.7109375" style="5" customWidth="1"/>
    <col min="14" max="14" width="6.5703125" style="5" customWidth="1"/>
    <col min="15" max="15" width="8.7109375" style="5" customWidth="1"/>
    <col min="16" max="16384" width="9.140625" style="5"/>
  </cols>
  <sheetData>
    <row r="1" spans="1:2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28" x14ac:dyDescent="0.2">
      <c r="A2" s="6"/>
      <c r="B2" s="6" t="s">
        <v>37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28" ht="12.75" thickBot="1" x14ac:dyDescent="0.25">
      <c r="A3" s="5" t="s">
        <v>35</v>
      </c>
    </row>
    <row r="4" spans="1:2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2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2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28" x14ac:dyDescent="0.2">
      <c r="A7" s="16" t="s">
        <v>15</v>
      </c>
      <c r="B7" s="12"/>
      <c r="C7" s="17">
        <v>402</v>
      </c>
      <c r="D7" s="5">
        <v>381</v>
      </c>
      <c r="E7" s="17">
        <v>401</v>
      </c>
      <c r="F7" s="17">
        <v>340</v>
      </c>
      <c r="G7" s="18">
        <v>436</v>
      </c>
      <c r="H7" s="17">
        <v>447</v>
      </c>
      <c r="I7" s="51">
        <v>384</v>
      </c>
      <c r="J7" s="5">
        <v>429</v>
      </c>
      <c r="K7" s="17">
        <v>398</v>
      </c>
      <c r="L7" s="17">
        <v>370</v>
      </c>
      <c r="M7" s="17">
        <v>352</v>
      </c>
      <c r="N7" s="17">
        <v>309</v>
      </c>
      <c r="O7" s="19">
        <f>SUM(C7:N7)/12</f>
        <v>387.41666666666669</v>
      </c>
    </row>
    <row r="8" spans="1:28" x14ac:dyDescent="0.2">
      <c r="A8" s="11" t="s">
        <v>16</v>
      </c>
      <c r="B8" s="12"/>
      <c r="C8" s="17">
        <v>40</v>
      </c>
      <c r="D8" s="17">
        <v>41</v>
      </c>
      <c r="E8" s="17">
        <v>41</v>
      </c>
      <c r="F8" s="17">
        <v>42</v>
      </c>
      <c r="G8" s="17">
        <v>43</v>
      </c>
      <c r="H8" s="17">
        <v>41</v>
      </c>
      <c r="I8" s="51">
        <v>52</v>
      </c>
      <c r="J8" s="17">
        <v>55</v>
      </c>
      <c r="K8" s="17">
        <v>51</v>
      </c>
      <c r="L8" s="17">
        <v>50</v>
      </c>
      <c r="M8" s="17">
        <v>47</v>
      </c>
      <c r="N8" s="17">
        <v>41</v>
      </c>
      <c r="O8" s="19">
        <f t="shared" ref="O8:O16" si="0">SUM(C8:N8)/12</f>
        <v>45.333333333333336</v>
      </c>
    </row>
    <row r="9" spans="1:28" x14ac:dyDescent="0.2">
      <c r="A9" s="11" t="s">
        <v>17</v>
      </c>
      <c r="B9" s="12"/>
      <c r="C9" s="17">
        <v>34</v>
      </c>
      <c r="D9" s="17">
        <v>31</v>
      </c>
      <c r="E9" s="17">
        <v>21</v>
      </c>
      <c r="F9" s="17">
        <v>21</v>
      </c>
      <c r="G9" s="17">
        <v>16</v>
      </c>
      <c r="H9" s="17">
        <v>16</v>
      </c>
      <c r="I9" s="51">
        <v>11</v>
      </c>
      <c r="J9" s="17">
        <v>6</v>
      </c>
      <c r="K9" s="17">
        <v>8</v>
      </c>
      <c r="L9" s="17">
        <v>11</v>
      </c>
      <c r="M9" s="17">
        <v>12</v>
      </c>
      <c r="N9" s="17">
        <v>13</v>
      </c>
      <c r="O9" s="19">
        <f t="shared" si="0"/>
        <v>16.666666666666668</v>
      </c>
    </row>
    <row r="10" spans="1:28" x14ac:dyDescent="0.2">
      <c r="A10" s="11" t="s">
        <v>18</v>
      </c>
      <c r="B10" s="12"/>
      <c r="C10" s="17">
        <v>836</v>
      </c>
      <c r="D10" s="17">
        <v>843</v>
      </c>
      <c r="E10" s="17">
        <v>874</v>
      </c>
      <c r="F10" s="17">
        <v>828</v>
      </c>
      <c r="G10" s="17">
        <v>861</v>
      </c>
      <c r="H10" s="17">
        <v>896</v>
      </c>
      <c r="I10" s="51">
        <v>872</v>
      </c>
      <c r="J10" s="17">
        <v>859</v>
      </c>
      <c r="K10" s="17">
        <v>804</v>
      </c>
      <c r="L10" s="17">
        <v>766</v>
      </c>
      <c r="M10" s="17">
        <v>722</v>
      </c>
      <c r="N10" s="17">
        <v>670</v>
      </c>
      <c r="O10" s="19">
        <f t="shared" si="0"/>
        <v>819.25</v>
      </c>
    </row>
    <row r="11" spans="1:28" x14ac:dyDescent="0.2">
      <c r="A11" s="11" t="s">
        <v>19</v>
      </c>
      <c r="B11" s="12"/>
      <c r="C11" s="17">
        <v>20</v>
      </c>
      <c r="D11" s="17">
        <v>12</v>
      </c>
      <c r="E11" s="17">
        <v>10</v>
      </c>
      <c r="F11" s="17">
        <v>10</v>
      </c>
      <c r="G11" s="17">
        <v>15</v>
      </c>
      <c r="H11" s="17">
        <v>16</v>
      </c>
      <c r="I11" s="51">
        <v>11</v>
      </c>
      <c r="J11" s="17">
        <v>14</v>
      </c>
      <c r="K11" s="17">
        <v>25</v>
      </c>
      <c r="L11" s="17">
        <v>17</v>
      </c>
      <c r="M11" s="17">
        <v>19</v>
      </c>
      <c r="N11" s="17">
        <v>18</v>
      </c>
      <c r="O11" s="19">
        <f t="shared" si="0"/>
        <v>15.583333333333334</v>
      </c>
    </row>
    <row r="12" spans="1:28" x14ac:dyDescent="0.2">
      <c r="A12" s="48" t="s">
        <v>36</v>
      </c>
      <c r="B12" s="12"/>
      <c r="C12" s="17">
        <v>540</v>
      </c>
      <c r="D12" s="5">
        <v>555</v>
      </c>
      <c r="E12" s="17">
        <v>541</v>
      </c>
      <c r="F12" s="17">
        <v>442</v>
      </c>
      <c r="G12" s="17">
        <v>466</v>
      </c>
      <c r="H12" s="17">
        <v>428</v>
      </c>
      <c r="I12" s="51">
        <v>412</v>
      </c>
      <c r="J12" s="17">
        <v>408</v>
      </c>
      <c r="K12" s="17">
        <v>418</v>
      </c>
      <c r="L12" s="5">
        <v>413</v>
      </c>
      <c r="M12" s="17">
        <v>397</v>
      </c>
      <c r="N12" s="17">
        <v>342</v>
      </c>
      <c r="O12" s="19">
        <f t="shared" si="0"/>
        <v>446.83333333333331</v>
      </c>
    </row>
    <row r="13" spans="1:28" x14ac:dyDescent="0.2">
      <c r="A13" s="11" t="s">
        <v>31</v>
      </c>
      <c r="B13" s="12"/>
      <c r="C13" s="17">
        <v>1011</v>
      </c>
      <c r="D13" s="17">
        <v>1022</v>
      </c>
      <c r="E13" s="17">
        <v>1009</v>
      </c>
      <c r="F13" s="17">
        <v>895</v>
      </c>
      <c r="G13" s="17">
        <v>983</v>
      </c>
      <c r="H13" s="17">
        <v>953</v>
      </c>
      <c r="I13" s="51">
        <v>948</v>
      </c>
      <c r="J13" s="17">
        <v>965</v>
      </c>
      <c r="K13" s="17">
        <v>912</v>
      </c>
      <c r="L13" s="5">
        <v>888</v>
      </c>
      <c r="M13" s="17">
        <v>918</v>
      </c>
      <c r="N13" s="17">
        <v>866</v>
      </c>
      <c r="O13" s="19">
        <f t="shared" si="0"/>
        <v>947.5</v>
      </c>
    </row>
    <row r="14" spans="1:28" x14ac:dyDescent="0.2">
      <c r="A14" s="11" t="s">
        <v>32</v>
      </c>
      <c r="B14" s="12"/>
      <c r="C14" s="17">
        <v>280</v>
      </c>
      <c r="D14" s="17">
        <v>270</v>
      </c>
      <c r="E14" s="17">
        <v>270</v>
      </c>
      <c r="F14" s="17">
        <v>239</v>
      </c>
      <c r="G14" s="17">
        <v>268</v>
      </c>
      <c r="H14" s="17">
        <v>326</v>
      </c>
      <c r="I14" s="51">
        <v>312</v>
      </c>
      <c r="J14" s="17">
        <v>297</v>
      </c>
      <c r="K14" s="17">
        <v>276</v>
      </c>
      <c r="L14" s="17">
        <v>266</v>
      </c>
      <c r="M14" s="17">
        <v>275</v>
      </c>
      <c r="N14" s="17">
        <v>244</v>
      </c>
      <c r="O14" s="19">
        <f t="shared" si="0"/>
        <v>276.91666666666669</v>
      </c>
    </row>
    <row r="15" spans="1:28" x14ac:dyDescent="0.2">
      <c r="A15" s="11" t="s">
        <v>20</v>
      </c>
      <c r="B15" s="12"/>
      <c r="C15" s="17">
        <v>289</v>
      </c>
      <c r="D15" s="17">
        <v>272</v>
      </c>
      <c r="E15" s="17">
        <v>246</v>
      </c>
      <c r="F15" s="17">
        <v>330</v>
      </c>
      <c r="G15" s="17">
        <v>370</v>
      </c>
      <c r="H15" s="17">
        <v>375</v>
      </c>
      <c r="I15" s="51">
        <v>396</v>
      </c>
      <c r="J15" s="17">
        <v>400</v>
      </c>
      <c r="K15" s="17">
        <v>368</v>
      </c>
      <c r="L15" s="17">
        <v>346</v>
      </c>
      <c r="M15" s="17">
        <v>364</v>
      </c>
      <c r="N15" s="17">
        <v>321</v>
      </c>
      <c r="O15" s="19">
        <f t="shared" si="0"/>
        <v>339.75</v>
      </c>
    </row>
    <row r="16" spans="1:28" x14ac:dyDescent="0.2">
      <c r="A16" s="11" t="s">
        <v>21</v>
      </c>
      <c r="B16" s="12"/>
      <c r="C16" s="17">
        <v>198</v>
      </c>
      <c r="D16" s="17">
        <v>188</v>
      </c>
      <c r="E16" s="17">
        <v>170</v>
      </c>
      <c r="F16" s="17">
        <v>159</v>
      </c>
      <c r="G16" s="17">
        <v>162</v>
      </c>
      <c r="H16" s="17">
        <v>151</v>
      </c>
      <c r="I16" s="51">
        <v>147</v>
      </c>
      <c r="J16" s="17">
        <v>147</v>
      </c>
      <c r="K16" s="17">
        <v>146</v>
      </c>
      <c r="L16" s="17">
        <v>144</v>
      </c>
      <c r="M16" s="17">
        <v>136</v>
      </c>
      <c r="N16" s="17">
        <v>129</v>
      </c>
      <c r="O16" s="19">
        <f t="shared" si="0"/>
        <v>156.41666666666666</v>
      </c>
    </row>
    <row r="17" spans="1:17" x14ac:dyDescent="0.2">
      <c r="A17" s="11" t="s">
        <v>22</v>
      </c>
      <c r="B17" s="12"/>
      <c r="C17" s="17">
        <v>1826</v>
      </c>
      <c r="D17" s="17">
        <v>1809</v>
      </c>
      <c r="E17" s="17">
        <v>1567</v>
      </c>
      <c r="F17" s="17">
        <v>1584</v>
      </c>
      <c r="G17" s="17">
        <v>1544</v>
      </c>
      <c r="H17" s="17">
        <v>1985</v>
      </c>
      <c r="I17" s="51">
        <v>2343</v>
      </c>
      <c r="J17" s="17">
        <v>2386</v>
      </c>
      <c r="K17" s="17">
        <v>1713</v>
      </c>
      <c r="L17" s="17">
        <v>1497</v>
      </c>
      <c r="M17" s="17">
        <v>1526</v>
      </c>
      <c r="N17" s="17">
        <v>1852</v>
      </c>
      <c r="O17" s="19">
        <f>SUM(C17:N17)/12</f>
        <v>1802.6666666666667</v>
      </c>
    </row>
    <row r="18" spans="1:17" ht="12.75" thickBot="1" x14ac:dyDescent="0.25">
      <c r="A18" s="26"/>
      <c r="B18" s="27"/>
      <c r="C18" s="38"/>
      <c r="D18" s="38"/>
      <c r="E18" s="38"/>
      <c r="F18" s="38"/>
      <c r="G18" s="38"/>
      <c r="H18" s="38"/>
      <c r="I18" s="38"/>
      <c r="J18" s="38"/>
      <c r="K18" s="38"/>
      <c r="L18" s="38"/>
      <c r="M18" s="38"/>
      <c r="N18" s="38"/>
      <c r="O18" s="20"/>
    </row>
    <row r="19" spans="1:17" x14ac:dyDescent="0.2">
      <c r="A19" s="11"/>
      <c r="B19" s="12"/>
      <c r="C19" s="17"/>
      <c r="D19" s="17"/>
      <c r="E19" s="17"/>
      <c r="F19" s="17"/>
      <c r="G19" s="17" t="s">
        <v>23</v>
      </c>
      <c r="H19" s="17"/>
      <c r="I19" s="17"/>
      <c r="J19" s="17"/>
      <c r="K19" s="17"/>
      <c r="L19" s="17"/>
      <c r="M19" s="17"/>
      <c r="N19" s="17"/>
      <c r="O19" s="19"/>
    </row>
    <row r="20" spans="1:17" x14ac:dyDescent="0.2">
      <c r="A20" s="11" t="s">
        <v>24</v>
      </c>
      <c r="B20" s="12"/>
      <c r="C20" s="17">
        <f>SUM(C7:C17)</f>
        <v>5476</v>
      </c>
      <c r="D20" s="17">
        <f t="shared" ref="D20:N20" si="1">SUM(D7:D17)</f>
        <v>5424</v>
      </c>
      <c r="E20" s="17">
        <f t="shared" si="1"/>
        <v>5150</v>
      </c>
      <c r="F20" s="17">
        <f t="shared" si="1"/>
        <v>4890</v>
      </c>
      <c r="G20" s="17">
        <f t="shared" si="1"/>
        <v>5164</v>
      </c>
      <c r="H20" s="17">
        <f t="shared" si="1"/>
        <v>5634</v>
      </c>
      <c r="I20" s="17">
        <f t="shared" si="1"/>
        <v>5888</v>
      </c>
      <c r="J20" s="17">
        <f t="shared" si="1"/>
        <v>5966</v>
      </c>
      <c r="K20" s="17">
        <f t="shared" si="1"/>
        <v>5119</v>
      </c>
      <c r="L20" s="17">
        <f t="shared" si="1"/>
        <v>4768</v>
      </c>
      <c r="M20" s="17">
        <f t="shared" si="1"/>
        <v>4768</v>
      </c>
      <c r="N20" s="17">
        <f t="shared" si="1"/>
        <v>4805</v>
      </c>
      <c r="O20" s="19">
        <f>SUM(O7:O17)</f>
        <v>5254.333333333333</v>
      </c>
      <c r="P20" s="52"/>
    </row>
    <row r="21" spans="1:17" ht="12.75" thickBot="1" x14ac:dyDescent="0.25">
      <c r="A21" s="14"/>
      <c r="B21" s="15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3"/>
    </row>
    <row r="22" spans="1:17" x14ac:dyDescent="0.2">
      <c r="A22" s="24" t="s">
        <v>25</v>
      </c>
      <c r="B22" s="8"/>
      <c r="C22" s="25">
        <f>C20/$E$54</f>
        <v>3.5708230629784683E-2</v>
      </c>
      <c r="D22" s="25">
        <f t="shared" ref="D22:I22" si="2">D20/$E$54</f>
        <v>3.5369145897726828E-2</v>
      </c>
      <c r="E22" s="25">
        <f t="shared" si="2"/>
        <v>3.3582430194191215E-2</v>
      </c>
      <c r="F22" s="25">
        <f t="shared" si="2"/>
        <v>3.1887006533901953E-2</v>
      </c>
      <c r="G22" s="25">
        <f t="shared" si="2"/>
        <v>3.3673722237437566E-2</v>
      </c>
      <c r="H22" s="25">
        <f t="shared" si="2"/>
        <v>3.6738526546422005E-2</v>
      </c>
      <c r="I22" s="25">
        <f t="shared" si="2"/>
        <v>3.8394825045319977E-2</v>
      </c>
      <c r="J22" s="25">
        <f t="shared" ref="J22:O22" si="3">J20/$E$54</f>
        <v>3.8903452143406757E-2</v>
      </c>
      <c r="K22" s="25">
        <f t="shared" si="3"/>
        <v>3.3380283527002882E-2</v>
      </c>
      <c r="L22" s="25">
        <f t="shared" si="3"/>
        <v>3.1091461585612375E-2</v>
      </c>
      <c r="M22" s="25">
        <f t="shared" si="3"/>
        <v>3.1091461585612375E-2</v>
      </c>
      <c r="N22" s="25">
        <f t="shared" si="3"/>
        <v>3.1332733414192002E-2</v>
      </c>
      <c r="O22" s="44">
        <f t="shared" si="3"/>
        <v>3.4262773278384215E-2</v>
      </c>
    </row>
    <row r="23" spans="1:17" ht="12.75" thickBot="1" x14ac:dyDescent="0.25">
      <c r="A23" s="26" t="s">
        <v>26</v>
      </c>
      <c r="B23" s="27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9"/>
    </row>
    <row r="25" spans="1:17" x14ac:dyDescent="0.2">
      <c r="A25" s="30"/>
      <c r="B25" s="30"/>
      <c r="C25" s="30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</row>
    <row r="26" spans="1:17" x14ac:dyDescent="0.2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1:17" x14ac:dyDescent="0.2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1:17" x14ac:dyDescent="0.2">
      <c r="A28" s="1" t="s">
        <v>29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3"/>
      <c r="Q28" s="3"/>
    </row>
    <row r="29" spans="1:17" x14ac:dyDescent="0.2">
      <c r="A29" s="6" t="s">
        <v>39</v>
      </c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ht="12.75" thickBot="1" x14ac:dyDescent="0.25"/>
    <row r="31" spans="1:17" x14ac:dyDescent="0.2">
      <c r="A31" s="7" t="s">
        <v>0</v>
      </c>
      <c r="B31" s="8"/>
      <c r="C31" s="9" t="s">
        <v>1</v>
      </c>
      <c r="D31" s="9" t="s">
        <v>2</v>
      </c>
      <c r="E31" s="9" t="s">
        <v>3</v>
      </c>
      <c r="F31" s="9" t="s">
        <v>4</v>
      </c>
      <c r="G31" s="9" t="s">
        <v>5</v>
      </c>
      <c r="H31" s="9" t="s">
        <v>6</v>
      </c>
      <c r="I31" s="9" t="s">
        <v>7</v>
      </c>
      <c r="J31" s="9" t="s">
        <v>8</v>
      </c>
      <c r="K31" s="9" t="s">
        <v>9</v>
      </c>
      <c r="L31" s="9" t="s">
        <v>10</v>
      </c>
      <c r="M31" s="9" t="s">
        <v>11</v>
      </c>
      <c r="N31" s="9" t="s">
        <v>12</v>
      </c>
      <c r="O31" s="10" t="s">
        <v>13</v>
      </c>
    </row>
    <row r="32" spans="1:17" x14ac:dyDescent="0.2">
      <c r="A32" s="11" t="s">
        <v>14</v>
      </c>
      <c r="B32" s="12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42" t="s">
        <v>33</v>
      </c>
    </row>
    <row r="33" spans="1:15" ht="12.75" thickBot="1" x14ac:dyDescent="0.25">
      <c r="A33" s="39"/>
      <c r="B33" s="40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1" t="s">
        <v>42</v>
      </c>
    </row>
    <row r="34" spans="1:15" x14ac:dyDescent="0.2">
      <c r="A34" s="24" t="s">
        <v>15</v>
      </c>
      <c r="B34" s="8"/>
      <c r="C34" s="36">
        <v>257</v>
      </c>
      <c r="D34" s="21">
        <v>241</v>
      </c>
      <c r="E34" s="21">
        <v>246</v>
      </c>
      <c r="F34" s="21">
        <v>217</v>
      </c>
      <c r="G34" s="21">
        <v>302</v>
      </c>
      <c r="H34" s="21">
        <v>282</v>
      </c>
      <c r="I34" s="21">
        <v>264</v>
      </c>
      <c r="J34" s="21">
        <v>284</v>
      </c>
      <c r="K34" s="21">
        <v>242</v>
      </c>
      <c r="L34" s="21">
        <v>238</v>
      </c>
      <c r="M34" s="21">
        <v>244</v>
      </c>
      <c r="N34" s="21">
        <v>210</v>
      </c>
      <c r="O34" s="37">
        <f>(C34+D34+E34+F34+G34+H34+I34+J34+K34+L34+M34+N34)/12</f>
        <v>252.25</v>
      </c>
    </row>
    <row r="35" spans="1:15" x14ac:dyDescent="0.2">
      <c r="A35" s="11" t="s">
        <v>16</v>
      </c>
      <c r="B35" s="12"/>
      <c r="C35" s="18">
        <v>24</v>
      </c>
      <c r="D35" s="17">
        <v>25</v>
      </c>
      <c r="E35" s="17">
        <v>26</v>
      </c>
      <c r="F35" s="17">
        <v>30</v>
      </c>
      <c r="G35" s="17">
        <v>26</v>
      </c>
      <c r="H35" s="17">
        <v>27</v>
      </c>
      <c r="I35" s="17">
        <v>30</v>
      </c>
      <c r="J35" s="17">
        <v>29</v>
      </c>
      <c r="K35" s="17">
        <v>26</v>
      </c>
      <c r="L35" s="17">
        <v>27</v>
      </c>
      <c r="M35" s="17">
        <v>25</v>
      </c>
      <c r="N35" s="17">
        <v>22</v>
      </c>
      <c r="O35" s="19">
        <f t="shared" ref="O35:O47" si="4">(C35+D35+E35+F35+G35+H35+I35+J35+K35+L35+M35+N35)/12</f>
        <v>26.416666666666668</v>
      </c>
    </row>
    <row r="36" spans="1:15" x14ac:dyDescent="0.2">
      <c r="A36" s="11" t="s">
        <v>17</v>
      </c>
      <c r="B36" s="12"/>
      <c r="C36" s="18">
        <v>3</v>
      </c>
      <c r="D36" s="17">
        <v>3</v>
      </c>
      <c r="E36" s="17">
        <v>4</v>
      </c>
      <c r="F36" s="17">
        <v>4</v>
      </c>
      <c r="G36" s="17">
        <v>4</v>
      </c>
      <c r="H36" s="17">
        <v>4</v>
      </c>
      <c r="I36" s="17">
        <v>2</v>
      </c>
      <c r="J36" s="17">
        <v>1</v>
      </c>
      <c r="K36" s="17">
        <v>0</v>
      </c>
      <c r="L36" s="17">
        <v>0</v>
      </c>
      <c r="M36" s="17">
        <v>0</v>
      </c>
      <c r="N36" s="17">
        <v>0</v>
      </c>
      <c r="O36" s="19">
        <f t="shared" si="4"/>
        <v>2.0833333333333335</v>
      </c>
    </row>
    <row r="37" spans="1:15" x14ac:dyDescent="0.2">
      <c r="A37" s="11" t="s">
        <v>18</v>
      </c>
      <c r="B37" s="12"/>
      <c r="C37" s="18">
        <v>546</v>
      </c>
      <c r="D37" s="17">
        <v>557</v>
      </c>
      <c r="E37" s="17">
        <v>575</v>
      </c>
      <c r="F37" s="17">
        <v>546</v>
      </c>
      <c r="G37" s="17">
        <v>570</v>
      </c>
      <c r="H37" s="17">
        <v>579</v>
      </c>
      <c r="I37" s="17">
        <v>584</v>
      </c>
      <c r="J37" s="17">
        <v>557</v>
      </c>
      <c r="K37" s="17">
        <v>542</v>
      </c>
      <c r="L37" s="17">
        <v>516</v>
      </c>
      <c r="M37" s="49">
        <v>481</v>
      </c>
      <c r="N37" s="17">
        <v>459</v>
      </c>
      <c r="O37" s="19">
        <f t="shared" si="4"/>
        <v>542.66666666666663</v>
      </c>
    </row>
    <row r="38" spans="1:15" x14ac:dyDescent="0.2">
      <c r="A38" s="11" t="s">
        <v>19</v>
      </c>
      <c r="B38" s="12"/>
      <c r="C38" s="18">
        <v>3</v>
      </c>
      <c r="D38" s="17">
        <v>2</v>
      </c>
      <c r="E38" s="17">
        <v>2</v>
      </c>
      <c r="F38" s="17">
        <v>2</v>
      </c>
      <c r="G38" s="17">
        <v>6</v>
      </c>
      <c r="H38" s="17">
        <v>6</v>
      </c>
      <c r="I38" s="17">
        <v>4</v>
      </c>
      <c r="J38" s="17">
        <v>4</v>
      </c>
      <c r="K38" s="17">
        <v>3</v>
      </c>
      <c r="L38" s="17">
        <v>4</v>
      </c>
      <c r="M38" s="17">
        <v>5</v>
      </c>
      <c r="N38" s="17">
        <v>4</v>
      </c>
      <c r="O38" s="19">
        <f t="shared" si="4"/>
        <v>3.75</v>
      </c>
    </row>
    <row r="39" spans="1:15" x14ac:dyDescent="0.2">
      <c r="A39" s="48" t="s">
        <v>36</v>
      </c>
      <c r="B39" s="12"/>
      <c r="C39" s="18">
        <v>27</v>
      </c>
      <c r="D39" s="17">
        <v>29</v>
      </c>
      <c r="E39" s="17">
        <v>30</v>
      </c>
      <c r="F39" s="17">
        <v>30</v>
      </c>
      <c r="G39" s="17">
        <v>35</v>
      </c>
      <c r="H39" s="17">
        <v>45</v>
      </c>
      <c r="I39" s="17">
        <v>43</v>
      </c>
      <c r="J39" s="17">
        <v>39</v>
      </c>
      <c r="K39" s="17">
        <v>49</v>
      </c>
      <c r="L39" s="17">
        <v>49</v>
      </c>
      <c r="M39" s="17">
        <v>50</v>
      </c>
      <c r="N39" s="17">
        <v>40</v>
      </c>
      <c r="O39" s="19">
        <f t="shared" si="4"/>
        <v>38.833333333333336</v>
      </c>
    </row>
    <row r="40" spans="1:15" x14ac:dyDescent="0.2">
      <c r="A40" s="11" t="s">
        <v>31</v>
      </c>
      <c r="B40" s="12"/>
      <c r="C40" s="18">
        <v>613</v>
      </c>
      <c r="D40" s="17">
        <v>622</v>
      </c>
      <c r="E40" s="17">
        <v>614</v>
      </c>
      <c r="F40" s="17">
        <v>546</v>
      </c>
      <c r="G40" s="17">
        <v>590</v>
      </c>
      <c r="H40" s="17">
        <v>590</v>
      </c>
      <c r="I40" s="17">
        <v>599</v>
      </c>
      <c r="J40" s="17">
        <v>603</v>
      </c>
      <c r="K40" s="17">
        <v>579</v>
      </c>
      <c r="L40" s="17">
        <v>549</v>
      </c>
      <c r="M40" s="17">
        <v>571</v>
      </c>
      <c r="N40" s="17">
        <v>545</v>
      </c>
      <c r="O40" s="19">
        <f t="shared" si="4"/>
        <v>585.08333333333337</v>
      </c>
    </row>
    <row r="41" spans="1:15" x14ac:dyDescent="0.2">
      <c r="A41" s="11" t="s">
        <v>32</v>
      </c>
      <c r="B41" s="12"/>
      <c r="C41" s="18">
        <v>181</v>
      </c>
      <c r="D41" s="17">
        <v>173</v>
      </c>
      <c r="E41" s="17">
        <v>176</v>
      </c>
      <c r="F41" s="17">
        <v>160</v>
      </c>
      <c r="G41" s="17">
        <v>171</v>
      </c>
      <c r="H41" s="17">
        <v>220</v>
      </c>
      <c r="I41" s="17">
        <v>224</v>
      </c>
      <c r="J41" s="17">
        <v>204</v>
      </c>
      <c r="K41" s="17">
        <v>181</v>
      </c>
      <c r="L41" s="17">
        <v>177</v>
      </c>
      <c r="M41" s="17">
        <v>177</v>
      </c>
      <c r="N41" s="17">
        <v>163</v>
      </c>
      <c r="O41" s="19">
        <f t="shared" si="4"/>
        <v>183.91666666666666</v>
      </c>
    </row>
    <row r="42" spans="1:15" x14ac:dyDescent="0.2">
      <c r="A42" s="11" t="s">
        <v>20</v>
      </c>
      <c r="B42" s="12"/>
      <c r="C42" s="18">
        <v>130</v>
      </c>
      <c r="D42" s="17">
        <v>127</v>
      </c>
      <c r="E42" s="17">
        <v>113</v>
      </c>
      <c r="F42" s="17">
        <v>161</v>
      </c>
      <c r="G42" s="17">
        <v>191</v>
      </c>
      <c r="H42" s="17">
        <v>188</v>
      </c>
      <c r="I42" s="17">
        <v>211</v>
      </c>
      <c r="J42" s="17">
        <v>208</v>
      </c>
      <c r="K42" s="17">
        <v>191</v>
      </c>
      <c r="L42" s="17">
        <v>180</v>
      </c>
      <c r="M42" s="17">
        <v>189</v>
      </c>
      <c r="N42" s="17">
        <v>173</v>
      </c>
      <c r="O42" s="19">
        <f t="shared" si="4"/>
        <v>171.83333333333334</v>
      </c>
    </row>
    <row r="43" spans="1:15" x14ac:dyDescent="0.2">
      <c r="A43" s="11" t="s">
        <v>21</v>
      </c>
      <c r="B43" s="12"/>
      <c r="C43" s="18">
        <v>94</v>
      </c>
      <c r="D43" s="17">
        <v>91</v>
      </c>
      <c r="E43" s="17">
        <v>79</v>
      </c>
      <c r="F43" s="17">
        <v>74</v>
      </c>
      <c r="G43" s="17">
        <v>77</v>
      </c>
      <c r="H43" s="17">
        <v>70</v>
      </c>
      <c r="I43" s="17">
        <v>72</v>
      </c>
      <c r="J43" s="17">
        <v>71</v>
      </c>
      <c r="K43" s="17">
        <v>71</v>
      </c>
      <c r="L43" s="17">
        <v>77</v>
      </c>
      <c r="M43" s="17">
        <v>70</v>
      </c>
      <c r="N43" s="17">
        <v>71</v>
      </c>
      <c r="O43" s="19">
        <f t="shared" si="4"/>
        <v>76.416666666666671</v>
      </c>
    </row>
    <row r="44" spans="1:15" x14ac:dyDescent="0.2">
      <c r="A44" s="11" t="s">
        <v>22</v>
      </c>
      <c r="B44" s="12"/>
      <c r="C44" s="18">
        <v>943</v>
      </c>
      <c r="D44" s="17">
        <v>900</v>
      </c>
      <c r="E44" s="17">
        <v>841</v>
      </c>
      <c r="F44" s="17">
        <v>958</v>
      </c>
      <c r="G44" s="17">
        <v>931</v>
      </c>
      <c r="H44" s="17">
        <v>1383</v>
      </c>
      <c r="I44" s="17">
        <v>1712</v>
      </c>
      <c r="J44" s="17">
        <v>1703</v>
      </c>
      <c r="K44" s="17">
        <v>1069</v>
      </c>
      <c r="L44" s="17">
        <v>876</v>
      </c>
      <c r="M44" s="17">
        <v>822</v>
      </c>
      <c r="N44" s="17">
        <v>988</v>
      </c>
      <c r="O44" s="19">
        <f t="shared" si="4"/>
        <v>1093.8333333333333</v>
      </c>
    </row>
    <row r="45" spans="1:15" x14ac:dyDescent="0.2">
      <c r="A45" s="11"/>
      <c r="B45" s="12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9"/>
    </row>
    <row r="46" spans="1:15" ht="12.75" thickBot="1" x14ac:dyDescent="0.25">
      <c r="A46" s="11"/>
      <c r="B46" s="12"/>
      <c r="C46" s="17"/>
      <c r="D46" s="17"/>
      <c r="E46" s="17"/>
      <c r="F46" s="17"/>
      <c r="G46" s="17" t="s">
        <v>23</v>
      </c>
      <c r="H46" s="17"/>
      <c r="I46" s="17"/>
      <c r="J46" s="17"/>
      <c r="K46" s="17"/>
      <c r="L46" s="17"/>
      <c r="M46" s="17"/>
      <c r="N46" s="17"/>
      <c r="O46" s="19"/>
    </row>
    <row r="47" spans="1:15" x14ac:dyDescent="0.2">
      <c r="A47" s="7" t="s">
        <v>24</v>
      </c>
      <c r="B47" s="8"/>
      <c r="C47" s="21">
        <f>SUM(C34:C46)</f>
        <v>2821</v>
      </c>
      <c r="D47" s="21">
        <f>SUM(D34:D46)</f>
        <v>2770</v>
      </c>
      <c r="E47" s="21">
        <f t="shared" ref="E47:J47" si="5">SUM(E34:E46)</f>
        <v>2706</v>
      </c>
      <c r="F47" s="21">
        <f t="shared" si="5"/>
        <v>2728</v>
      </c>
      <c r="G47" s="21">
        <f t="shared" si="5"/>
        <v>2903</v>
      </c>
      <c r="H47" s="21">
        <f>SUM(H34:H46)</f>
        <v>3394</v>
      </c>
      <c r="I47" s="21">
        <f t="shared" si="5"/>
        <v>3745</v>
      </c>
      <c r="J47" s="21">
        <f t="shared" si="5"/>
        <v>3703</v>
      </c>
      <c r="K47" s="21">
        <f>SUM(K34:K46)</f>
        <v>2953</v>
      </c>
      <c r="L47" s="21">
        <f>SUM(L34:L46)</f>
        <v>2693</v>
      </c>
      <c r="M47" s="21">
        <f>SUM(M34:M46)</f>
        <v>2634</v>
      </c>
      <c r="N47" s="21">
        <f>SUM(N34:N46)</f>
        <v>2675</v>
      </c>
      <c r="O47" s="37">
        <f t="shared" si="4"/>
        <v>2977.0833333333335</v>
      </c>
    </row>
    <row r="48" spans="1:15" ht="12.75" thickBot="1" x14ac:dyDescent="0.25">
      <c r="A48" s="14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20"/>
    </row>
    <row r="49" spans="1:15" x14ac:dyDescent="0.2">
      <c r="A49" s="16" t="s">
        <v>27</v>
      </c>
      <c r="B49" s="12"/>
      <c r="C49" s="46">
        <f>C47/C20</f>
        <v>0.5151570489408327</v>
      </c>
      <c r="D49" s="46">
        <f t="shared" ref="D49:N49" si="6">D47/D20</f>
        <v>0.51069321533923306</v>
      </c>
      <c r="E49" s="46">
        <f t="shared" si="6"/>
        <v>0.52543689320388354</v>
      </c>
      <c r="F49" s="46">
        <f t="shared" si="6"/>
        <v>0.55787321063394679</v>
      </c>
      <c r="G49" s="46">
        <f t="shared" si="6"/>
        <v>0.56216111541440739</v>
      </c>
      <c r="H49" s="46">
        <f>H47/H20</f>
        <v>0.60241391551295709</v>
      </c>
      <c r="I49" s="46">
        <f>I47/I20</f>
        <v>0.63603940217391308</v>
      </c>
      <c r="J49" s="46">
        <f>J47/J20</f>
        <v>0.62068387529332891</v>
      </c>
      <c r="K49" s="46">
        <f t="shared" si="6"/>
        <v>0.57687048251611639</v>
      </c>
      <c r="L49" s="46">
        <f>L47/L20</f>
        <v>0.56480704697986572</v>
      </c>
      <c r="M49" s="46">
        <f t="shared" si="6"/>
        <v>0.55243288590604023</v>
      </c>
      <c r="N49" s="46">
        <f t="shared" si="6"/>
        <v>0.55671175858480748</v>
      </c>
      <c r="O49" s="47">
        <f>O47/O20</f>
        <v>0.56659582566770295</v>
      </c>
    </row>
    <row r="50" spans="1:15" ht="12.75" thickBot="1" x14ac:dyDescent="0.25">
      <c r="A50" s="32" t="s">
        <v>28</v>
      </c>
      <c r="B50" s="27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9"/>
    </row>
    <row r="52" spans="1:15" x14ac:dyDescent="0.2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</row>
    <row r="53" spans="1:15" x14ac:dyDescent="0.2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1:15" x14ac:dyDescent="0.2">
      <c r="A54" s="4" t="s">
        <v>38</v>
      </c>
      <c r="B54" s="6"/>
      <c r="C54" s="6"/>
      <c r="D54" s="6"/>
      <c r="E54" s="35">
        <v>153354</v>
      </c>
      <c r="F54" s="6"/>
      <c r="G54" s="6"/>
      <c r="H54" s="6"/>
      <c r="I54" s="6"/>
      <c r="J54" s="6"/>
      <c r="K54" s="35"/>
      <c r="L54" s="6"/>
      <c r="M54" s="6"/>
      <c r="N54" s="6"/>
      <c r="O54" s="6"/>
    </row>
    <row r="55" spans="1:15" x14ac:dyDescent="0.2">
      <c r="A55" s="33"/>
      <c r="B55" s="6"/>
      <c r="C55" s="6"/>
      <c r="D55" s="6"/>
      <c r="E55" s="35"/>
      <c r="F55" s="6"/>
      <c r="G55" s="6"/>
      <c r="H55" s="6"/>
      <c r="I55" s="6"/>
      <c r="J55" s="6"/>
      <c r="K55" s="6"/>
      <c r="L55" s="6"/>
      <c r="M55" s="6"/>
      <c r="N55" s="6"/>
      <c r="O55" s="6"/>
    </row>
    <row r="56" spans="1:15" x14ac:dyDescent="0.2">
      <c r="A56" s="33"/>
      <c r="B56" s="6"/>
      <c r="C56" s="6"/>
      <c r="D56" s="6"/>
      <c r="E56" s="35"/>
      <c r="F56" s="6"/>
      <c r="G56" s="6"/>
      <c r="H56" s="6"/>
      <c r="I56" s="6"/>
      <c r="J56" s="6"/>
      <c r="K56" s="6"/>
      <c r="L56" s="6"/>
      <c r="M56" s="6"/>
      <c r="N56" s="6"/>
      <c r="O56" s="6"/>
    </row>
    <row r="57" spans="1:15" ht="12.75" x14ac:dyDescent="0.2">
      <c r="A57" s="50" t="s">
        <v>41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</row>
    <row r="58" spans="1:15" x14ac:dyDescent="0.2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4" t="s">
        <v>40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</sheetData>
  <phoneticPr fontId="0" type="noConversion"/>
  <pageMargins left="0" right="0" top="0.39370078740157483" bottom="0.39370078740157483" header="0.51181102362204722" footer="0.51181102362204722"/>
  <pageSetup paperSize="9" scale="91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6"/>
  <sheetViews>
    <sheetView zoomScale="84" zoomScaleNormal="84" workbookViewId="0">
      <selection activeCell="S21" sqref="S21"/>
    </sheetView>
  </sheetViews>
  <sheetFormatPr defaultColWidth="9.140625" defaultRowHeight="12" x14ac:dyDescent="0.2"/>
  <cols>
    <col min="1" max="1" width="17.42578125" style="73" customWidth="1"/>
    <col min="2" max="2" width="2.42578125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93">
        <v>41</v>
      </c>
      <c r="D7" s="93">
        <v>42</v>
      </c>
      <c r="E7" s="93">
        <v>36</v>
      </c>
      <c r="F7" s="93">
        <v>36</v>
      </c>
      <c r="G7" s="93">
        <v>40</v>
      </c>
      <c r="H7" s="93">
        <v>35</v>
      </c>
      <c r="I7" s="93">
        <v>32</v>
      </c>
      <c r="J7" s="93">
        <v>31</v>
      </c>
      <c r="K7" s="93">
        <v>38</v>
      </c>
      <c r="L7" s="93">
        <v>38</v>
      </c>
      <c r="M7" s="93">
        <v>34</v>
      </c>
      <c r="N7" s="93">
        <v>31</v>
      </c>
      <c r="O7" s="19">
        <f>SUM(C7:N7)/12</f>
        <v>36.166666666666664</v>
      </c>
      <c r="P7" s="79"/>
    </row>
    <row r="8" spans="1:18" ht="12.75" x14ac:dyDescent="0.2">
      <c r="A8" s="54" t="s">
        <v>53</v>
      </c>
      <c r="B8" s="12"/>
      <c r="C8" s="93">
        <v>26</v>
      </c>
      <c r="D8" s="93">
        <v>25</v>
      </c>
      <c r="E8" s="93">
        <v>21</v>
      </c>
      <c r="F8" s="93">
        <v>19</v>
      </c>
      <c r="G8" s="93">
        <v>19</v>
      </c>
      <c r="H8" s="93">
        <v>18</v>
      </c>
      <c r="I8" s="93">
        <v>18</v>
      </c>
      <c r="J8" s="93">
        <v>15</v>
      </c>
      <c r="K8" s="93">
        <v>15</v>
      </c>
      <c r="L8" s="93">
        <v>15</v>
      </c>
      <c r="M8" s="93">
        <v>17</v>
      </c>
      <c r="N8" s="93">
        <v>14</v>
      </c>
      <c r="O8" s="19">
        <f t="shared" ref="O8:O22" si="0">SUM(C8:N8)/12</f>
        <v>18.5</v>
      </c>
    </row>
    <row r="9" spans="1:18" ht="12.75" x14ac:dyDescent="0.2">
      <c r="A9" s="55" t="s">
        <v>18</v>
      </c>
      <c r="B9" s="12"/>
      <c r="C9" s="93">
        <v>670</v>
      </c>
      <c r="D9" s="93">
        <v>703</v>
      </c>
      <c r="E9" s="93">
        <v>697</v>
      </c>
      <c r="F9" s="93">
        <v>671</v>
      </c>
      <c r="G9" s="93">
        <v>666</v>
      </c>
      <c r="H9" s="93">
        <v>666</v>
      </c>
      <c r="I9" s="93">
        <v>662</v>
      </c>
      <c r="J9" s="93">
        <v>666</v>
      </c>
      <c r="K9" s="93">
        <v>682</v>
      </c>
      <c r="L9" s="93">
        <v>653</v>
      </c>
      <c r="M9" s="93">
        <v>619</v>
      </c>
      <c r="N9" s="93">
        <v>583</v>
      </c>
      <c r="O9" s="19">
        <f t="shared" si="0"/>
        <v>661.5</v>
      </c>
    </row>
    <row r="10" spans="1:18" ht="15" x14ac:dyDescent="0.25">
      <c r="A10" s="55" t="s">
        <v>19</v>
      </c>
      <c r="B10" s="12"/>
      <c r="C10" s="93">
        <v>6</v>
      </c>
      <c r="D10" s="93">
        <v>5</v>
      </c>
      <c r="E10" s="93">
        <v>5</v>
      </c>
      <c r="F10" s="93">
        <v>6</v>
      </c>
      <c r="G10" s="93">
        <v>4</v>
      </c>
      <c r="H10" s="93">
        <v>5</v>
      </c>
      <c r="I10" s="93">
        <v>5</v>
      </c>
      <c r="J10" s="93">
        <v>5</v>
      </c>
      <c r="K10" s="93">
        <v>6</v>
      </c>
      <c r="L10" s="93">
        <v>6</v>
      </c>
      <c r="M10" s="93">
        <v>7</v>
      </c>
      <c r="N10" s="93">
        <v>6</v>
      </c>
      <c r="O10" s="19">
        <f t="shared" si="0"/>
        <v>5.5</v>
      </c>
      <c r="Q10" s="79"/>
      <c r="R10" s="79"/>
    </row>
    <row r="11" spans="1:18" ht="12.75" x14ac:dyDescent="0.2">
      <c r="A11" s="48" t="s">
        <v>54</v>
      </c>
      <c r="B11" s="12"/>
      <c r="C11" s="93">
        <v>20</v>
      </c>
      <c r="D11" s="93">
        <v>24</v>
      </c>
      <c r="E11" s="93">
        <v>25</v>
      </c>
      <c r="F11" s="93">
        <v>24</v>
      </c>
      <c r="G11" s="93">
        <v>24</v>
      </c>
      <c r="H11" s="93">
        <v>26</v>
      </c>
      <c r="I11" s="93">
        <v>23</v>
      </c>
      <c r="J11" s="93">
        <v>27</v>
      </c>
      <c r="K11" s="93">
        <v>25</v>
      </c>
      <c r="L11" s="93">
        <v>28</v>
      </c>
      <c r="M11" s="93">
        <v>27</v>
      </c>
      <c r="N11" s="93">
        <v>26</v>
      </c>
      <c r="O11" s="19">
        <f t="shared" si="0"/>
        <v>24.916666666666668</v>
      </c>
    </row>
    <row r="12" spans="1:18" ht="12.75" x14ac:dyDescent="0.2">
      <c r="A12" s="48" t="s">
        <v>36</v>
      </c>
      <c r="B12" s="12"/>
      <c r="C12" s="93">
        <v>730</v>
      </c>
      <c r="D12" s="93">
        <v>722</v>
      </c>
      <c r="E12" s="93">
        <v>687</v>
      </c>
      <c r="F12" s="93">
        <v>631</v>
      </c>
      <c r="G12" s="93">
        <v>603</v>
      </c>
      <c r="H12" s="93">
        <v>555</v>
      </c>
      <c r="I12" s="93">
        <v>515</v>
      </c>
      <c r="J12" s="93">
        <v>470</v>
      </c>
      <c r="K12" s="93">
        <v>478</v>
      </c>
      <c r="L12" s="93">
        <v>443</v>
      </c>
      <c r="M12" s="93">
        <v>421</v>
      </c>
      <c r="N12" s="93">
        <v>388</v>
      </c>
      <c r="O12" s="19">
        <f t="shared" si="0"/>
        <v>553.58333333333337</v>
      </c>
    </row>
    <row r="13" spans="1:18" ht="12.75" x14ac:dyDescent="0.2">
      <c r="A13" s="55" t="s">
        <v>31</v>
      </c>
      <c r="B13" s="12"/>
      <c r="C13" s="93">
        <v>1521</v>
      </c>
      <c r="D13" s="93">
        <v>1542</v>
      </c>
      <c r="E13" s="93">
        <v>1545</v>
      </c>
      <c r="F13" s="93">
        <v>1473</v>
      </c>
      <c r="G13" s="93">
        <v>1475</v>
      </c>
      <c r="H13" s="93">
        <v>1462</v>
      </c>
      <c r="I13" s="93">
        <v>1469</v>
      </c>
      <c r="J13" s="93">
        <v>1410</v>
      </c>
      <c r="K13" s="93">
        <v>1440</v>
      </c>
      <c r="L13" s="93">
        <v>1419</v>
      </c>
      <c r="M13" s="93">
        <v>1356</v>
      </c>
      <c r="N13" s="93">
        <v>1257</v>
      </c>
      <c r="O13" s="19">
        <f t="shared" si="0"/>
        <v>1447.4166666666667</v>
      </c>
    </row>
    <row r="14" spans="1:18" ht="12.75" x14ac:dyDescent="0.2">
      <c r="A14" s="55" t="s">
        <v>20</v>
      </c>
      <c r="B14" s="12"/>
      <c r="C14" s="93">
        <v>270</v>
      </c>
      <c r="D14" s="93">
        <v>271</v>
      </c>
      <c r="E14" s="93">
        <v>253</v>
      </c>
      <c r="F14" s="93">
        <v>218</v>
      </c>
      <c r="G14" s="93">
        <v>211</v>
      </c>
      <c r="H14" s="93">
        <v>209</v>
      </c>
      <c r="I14" s="93">
        <v>203</v>
      </c>
      <c r="J14" s="93">
        <v>191</v>
      </c>
      <c r="K14" s="93">
        <v>188</v>
      </c>
      <c r="L14" s="93">
        <v>168</v>
      </c>
      <c r="M14" s="93">
        <v>175</v>
      </c>
      <c r="N14" s="93">
        <v>178</v>
      </c>
      <c r="O14" s="19">
        <f t="shared" si="0"/>
        <v>211.25</v>
      </c>
    </row>
    <row r="15" spans="1:18" ht="12.75" x14ac:dyDescent="0.2">
      <c r="A15" s="48" t="s">
        <v>32</v>
      </c>
      <c r="B15" s="12"/>
      <c r="C15" s="93">
        <v>591</v>
      </c>
      <c r="D15" s="93">
        <v>599</v>
      </c>
      <c r="E15" s="93">
        <v>555</v>
      </c>
      <c r="F15" s="93">
        <v>486</v>
      </c>
      <c r="G15" s="93">
        <v>458</v>
      </c>
      <c r="H15" s="93">
        <v>487</v>
      </c>
      <c r="I15" s="93">
        <v>508</v>
      </c>
      <c r="J15" s="93">
        <v>489</v>
      </c>
      <c r="K15" s="93">
        <v>489</v>
      </c>
      <c r="L15" s="93">
        <v>478</v>
      </c>
      <c r="M15" s="93">
        <v>537</v>
      </c>
      <c r="N15" s="93">
        <v>509</v>
      </c>
      <c r="O15" s="19">
        <f t="shared" si="0"/>
        <v>515.5</v>
      </c>
    </row>
    <row r="16" spans="1:18" ht="12.75" x14ac:dyDescent="0.2">
      <c r="A16" s="48" t="s">
        <v>55</v>
      </c>
      <c r="B16" s="12"/>
      <c r="C16" s="93">
        <v>276</v>
      </c>
      <c r="D16" s="93">
        <v>274</v>
      </c>
      <c r="E16" s="93">
        <v>265</v>
      </c>
      <c r="F16" s="93">
        <v>282</v>
      </c>
      <c r="G16" s="93">
        <v>274</v>
      </c>
      <c r="H16" s="93">
        <v>278</v>
      </c>
      <c r="I16" s="93">
        <v>287</v>
      </c>
      <c r="J16" s="93">
        <v>267</v>
      </c>
      <c r="K16" s="93">
        <v>239</v>
      </c>
      <c r="L16" s="93">
        <v>239</v>
      </c>
      <c r="M16" s="93">
        <v>221</v>
      </c>
      <c r="N16" s="93">
        <v>226</v>
      </c>
      <c r="O16" s="19">
        <f t="shared" si="0"/>
        <v>260.66666666666669</v>
      </c>
    </row>
    <row r="17" spans="1:16" ht="12.75" x14ac:dyDescent="0.2">
      <c r="A17" s="54" t="s">
        <v>21</v>
      </c>
      <c r="B17" s="12"/>
      <c r="C17" s="93">
        <v>626</v>
      </c>
      <c r="D17" s="93">
        <v>629</v>
      </c>
      <c r="E17" s="93">
        <v>634</v>
      </c>
      <c r="F17" s="93">
        <v>608</v>
      </c>
      <c r="G17" s="93">
        <v>593</v>
      </c>
      <c r="H17" s="93">
        <v>574</v>
      </c>
      <c r="I17" s="93">
        <v>519</v>
      </c>
      <c r="J17" s="93">
        <v>513</v>
      </c>
      <c r="K17" s="93">
        <v>495</v>
      </c>
      <c r="L17" s="93">
        <v>460</v>
      </c>
      <c r="M17" s="93">
        <v>579</v>
      </c>
      <c r="N17" s="93">
        <v>570</v>
      </c>
      <c r="O17" s="19">
        <f t="shared" si="0"/>
        <v>566.66666666666663</v>
      </c>
    </row>
    <row r="18" spans="1:16" ht="12.75" x14ac:dyDescent="0.2">
      <c r="A18" s="54" t="s">
        <v>56</v>
      </c>
      <c r="B18" s="12"/>
      <c r="C18" s="93">
        <v>56</v>
      </c>
      <c r="D18" s="93">
        <v>59</v>
      </c>
      <c r="E18" s="93">
        <v>53</v>
      </c>
      <c r="F18" s="93">
        <v>51</v>
      </c>
      <c r="G18" s="93">
        <v>47</v>
      </c>
      <c r="H18" s="93">
        <v>45</v>
      </c>
      <c r="I18" s="93">
        <v>43</v>
      </c>
      <c r="J18" s="93">
        <v>47</v>
      </c>
      <c r="K18" s="93">
        <v>43</v>
      </c>
      <c r="L18" s="93">
        <v>43</v>
      </c>
      <c r="M18" s="93">
        <v>42</v>
      </c>
      <c r="N18" s="93">
        <v>42</v>
      </c>
      <c r="O18" s="19">
        <f t="shared" si="0"/>
        <v>47.583333333333336</v>
      </c>
    </row>
    <row r="19" spans="1:16" ht="12.75" x14ac:dyDescent="0.2">
      <c r="A19" s="54" t="s">
        <v>57</v>
      </c>
      <c r="B19" s="12"/>
      <c r="C19" s="93">
        <v>864</v>
      </c>
      <c r="D19" s="93">
        <v>582</v>
      </c>
      <c r="E19" s="93">
        <v>591</v>
      </c>
      <c r="F19" s="93">
        <v>566</v>
      </c>
      <c r="G19" s="93">
        <v>535</v>
      </c>
      <c r="H19" s="93">
        <v>814</v>
      </c>
      <c r="I19" s="93">
        <v>1002</v>
      </c>
      <c r="J19" s="93">
        <v>987</v>
      </c>
      <c r="K19" s="93">
        <v>519</v>
      </c>
      <c r="L19" s="93">
        <v>398</v>
      </c>
      <c r="M19" s="93">
        <v>377</v>
      </c>
      <c r="N19" s="93">
        <v>375</v>
      </c>
      <c r="O19" s="19">
        <f t="shared" si="0"/>
        <v>634.16666666666663</v>
      </c>
    </row>
    <row r="20" spans="1:16" ht="12.75" x14ac:dyDescent="0.2">
      <c r="A20" s="54" t="s">
        <v>58</v>
      </c>
      <c r="B20" s="12"/>
      <c r="C20" s="93">
        <v>156</v>
      </c>
      <c r="D20" s="93">
        <v>153</v>
      </c>
      <c r="E20" s="93">
        <v>146</v>
      </c>
      <c r="F20" s="93">
        <v>135</v>
      </c>
      <c r="G20" s="93">
        <v>141</v>
      </c>
      <c r="H20" s="93">
        <v>138</v>
      </c>
      <c r="I20" s="93">
        <v>167</v>
      </c>
      <c r="J20" s="93">
        <v>178</v>
      </c>
      <c r="K20" s="93">
        <v>162</v>
      </c>
      <c r="L20" s="93">
        <v>151</v>
      </c>
      <c r="M20" s="93">
        <v>152</v>
      </c>
      <c r="N20" s="93">
        <v>145</v>
      </c>
      <c r="O20" s="19">
        <f t="shared" si="0"/>
        <v>152</v>
      </c>
    </row>
    <row r="21" spans="1:16" ht="12.75" x14ac:dyDescent="0.2">
      <c r="A21" s="54" t="s">
        <v>59</v>
      </c>
      <c r="B21" s="12"/>
      <c r="C21" s="93">
        <v>1207</v>
      </c>
      <c r="D21" s="93">
        <v>1215</v>
      </c>
      <c r="E21" s="93">
        <v>1192</v>
      </c>
      <c r="F21" s="93">
        <v>1163</v>
      </c>
      <c r="G21" s="93">
        <v>1229</v>
      </c>
      <c r="H21" s="93">
        <v>1598</v>
      </c>
      <c r="I21" s="93">
        <v>2078</v>
      </c>
      <c r="J21" s="93">
        <v>2015</v>
      </c>
      <c r="K21" s="93">
        <v>1409</v>
      </c>
      <c r="L21" s="93">
        <v>1218</v>
      </c>
      <c r="M21" s="93">
        <v>1150</v>
      </c>
      <c r="N21" s="93">
        <v>1097</v>
      </c>
      <c r="O21" s="19">
        <f t="shared" si="0"/>
        <v>1380.9166666666667</v>
      </c>
    </row>
    <row r="22" spans="1:16" ht="12.75" x14ac:dyDescent="0.2">
      <c r="A22" s="55" t="s">
        <v>60</v>
      </c>
      <c r="B22" s="12"/>
      <c r="C22" s="93">
        <v>740</v>
      </c>
      <c r="D22" s="93">
        <v>736</v>
      </c>
      <c r="E22" s="93">
        <v>700</v>
      </c>
      <c r="F22" s="93">
        <v>641</v>
      </c>
      <c r="G22" s="93">
        <v>610</v>
      </c>
      <c r="H22" s="93">
        <v>630</v>
      </c>
      <c r="I22" s="93">
        <v>648</v>
      </c>
      <c r="J22" s="93">
        <v>611</v>
      </c>
      <c r="K22" s="93">
        <v>613</v>
      </c>
      <c r="L22" s="93">
        <v>549</v>
      </c>
      <c r="M22" s="93">
        <v>517</v>
      </c>
      <c r="N22" s="93">
        <v>446</v>
      </c>
      <c r="O22" s="19">
        <f t="shared" si="0"/>
        <v>620.08333333333337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7800</v>
      </c>
      <c r="D25" s="17">
        <f t="shared" ref="D25:N25" si="1">SUM(D7:D22)</f>
        <v>7581</v>
      </c>
      <c r="E25" s="17">
        <f t="shared" si="1"/>
        <v>7405</v>
      </c>
      <c r="F25" s="17">
        <f t="shared" si="1"/>
        <v>7010</v>
      </c>
      <c r="G25" s="17">
        <f t="shared" si="1"/>
        <v>6929</v>
      </c>
      <c r="H25" s="17">
        <f t="shared" si="1"/>
        <v>7540</v>
      </c>
      <c r="I25" s="17">
        <f t="shared" si="1"/>
        <v>8179</v>
      </c>
      <c r="J25" s="17">
        <f t="shared" si="1"/>
        <v>7922</v>
      </c>
      <c r="K25" s="17">
        <f>SUM(K7:K22)</f>
        <v>6841</v>
      </c>
      <c r="L25" s="17">
        <f>SUM(L7:L22)</f>
        <v>6306</v>
      </c>
      <c r="M25" s="17">
        <f t="shared" si="1"/>
        <v>6231</v>
      </c>
      <c r="N25" s="17">
        <f t="shared" si="1"/>
        <v>5893</v>
      </c>
      <c r="O25" s="19">
        <f>SUM(C25:N25)/12</f>
        <v>7136.416666666667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4" t="s">
        <v>76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2"/>
      <c r="N30" s="2"/>
      <c r="O30" s="2"/>
      <c r="P30" s="2"/>
    </row>
    <row r="31" spans="1:16" x14ac:dyDescent="0.2">
      <c r="A31" s="6" t="s">
        <v>83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</row>
    <row r="32" spans="1:16" ht="12.75" x14ac:dyDescent="0.2">
      <c r="A32" s="6" t="s">
        <v>74</v>
      </c>
      <c r="B32" s="6"/>
      <c r="C32" s="6"/>
      <c r="D32" s="6"/>
      <c r="E32" s="6"/>
      <c r="F32" s="6"/>
      <c r="G32" s="6"/>
      <c r="H32" s="87"/>
      <c r="I32" s="87"/>
      <c r="J32" s="87"/>
      <c r="K32" s="87"/>
      <c r="L32" s="87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74"/>
      <c r="B36" s="75"/>
      <c r="C36" s="91"/>
      <c r="D36" s="91"/>
      <c r="E36" s="91"/>
      <c r="F36" s="91"/>
      <c r="G36" s="91"/>
      <c r="H36" s="91"/>
      <c r="I36" s="91"/>
      <c r="J36" s="91"/>
      <c r="K36" s="91"/>
      <c r="L36" s="91"/>
      <c r="M36" s="91"/>
      <c r="N36" s="91"/>
      <c r="O36" s="45" t="s">
        <v>42</v>
      </c>
    </row>
    <row r="37" spans="1:17" ht="15" x14ac:dyDescent="0.25">
      <c r="A37" s="54" t="s">
        <v>52</v>
      </c>
      <c r="B37" s="12"/>
      <c r="C37" s="94">
        <v>17</v>
      </c>
      <c r="D37" s="95">
        <v>18</v>
      </c>
      <c r="E37" s="95">
        <v>15</v>
      </c>
      <c r="F37" s="95">
        <v>15</v>
      </c>
      <c r="G37" s="95">
        <v>15</v>
      </c>
      <c r="H37" s="95">
        <v>16</v>
      </c>
      <c r="I37" s="95">
        <v>15</v>
      </c>
      <c r="J37" s="95">
        <v>18</v>
      </c>
      <c r="K37" s="95">
        <v>19</v>
      </c>
      <c r="L37" s="95">
        <v>19</v>
      </c>
      <c r="M37" s="95">
        <v>19</v>
      </c>
      <c r="N37" s="96">
        <v>17</v>
      </c>
      <c r="O37" s="19">
        <f>SUM(C37:N37)/12</f>
        <v>16.916666666666668</v>
      </c>
    </row>
    <row r="38" spans="1:17" ht="15" x14ac:dyDescent="0.25">
      <c r="A38" s="54" t="s">
        <v>53</v>
      </c>
      <c r="B38" s="12"/>
      <c r="C38" s="97">
        <v>2</v>
      </c>
      <c r="D38" s="98">
        <v>3</v>
      </c>
      <c r="E38" s="98">
        <v>2</v>
      </c>
      <c r="F38" s="98">
        <v>2</v>
      </c>
      <c r="G38" s="98">
        <v>2</v>
      </c>
      <c r="H38" s="98">
        <v>2</v>
      </c>
      <c r="I38" s="98">
        <v>3</v>
      </c>
      <c r="J38" s="98">
        <v>2</v>
      </c>
      <c r="K38" s="98">
        <v>3</v>
      </c>
      <c r="L38" s="98">
        <v>4</v>
      </c>
      <c r="M38" s="98">
        <v>3</v>
      </c>
      <c r="N38" s="99">
        <v>3</v>
      </c>
      <c r="O38" s="19">
        <f t="shared" ref="O38:O52" si="2">SUM(C38:N38)/12</f>
        <v>2.5833333333333335</v>
      </c>
      <c r="Q38" s="84"/>
    </row>
    <row r="39" spans="1:17" ht="15" x14ac:dyDescent="0.25">
      <c r="A39" s="55" t="s">
        <v>18</v>
      </c>
      <c r="B39" s="12"/>
      <c r="C39" s="97">
        <v>313</v>
      </c>
      <c r="D39" s="98">
        <v>322</v>
      </c>
      <c r="E39" s="98">
        <v>315</v>
      </c>
      <c r="F39" s="98">
        <v>290</v>
      </c>
      <c r="G39" s="98">
        <v>290</v>
      </c>
      <c r="H39" s="98">
        <v>300</v>
      </c>
      <c r="I39" s="98">
        <v>312</v>
      </c>
      <c r="J39" s="98">
        <v>317</v>
      </c>
      <c r="K39" s="98">
        <v>327</v>
      </c>
      <c r="L39" s="98">
        <v>302</v>
      </c>
      <c r="M39" s="98">
        <v>298</v>
      </c>
      <c r="N39" s="99">
        <v>270</v>
      </c>
      <c r="O39" s="19">
        <f t="shared" si="2"/>
        <v>304.66666666666669</v>
      </c>
    </row>
    <row r="40" spans="1:17" ht="15" x14ac:dyDescent="0.25">
      <c r="A40" s="55" t="s">
        <v>19</v>
      </c>
      <c r="B40" s="12"/>
      <c r="C40" s="97">
        <v>1</v>
      </c>
      <c r="D40" s="98">
        <v>1</v>
      </c>
      <c r="E40" s="98">
        <v>1</v>
      </c>
      <c r="F40" s="98">
        <v>1</v>
      </c>
      <c r="G40" s="98">
        <v>1</v>
      </c>
      <c r="H40" s="98">
        <v>1</v>
      </c>
      <c r="I40" s="98">
        <v>1</v>
      </c>
      <c r="J40" s="98">
        <v>1</v>
      </c>
      <c r="K40" s="98">
        <v>2</v>
      </c>
      <c r="L40" s="98">
        <v>2</v>
      </c>
      <c r="M40" s="98">
        <v>2</v>
      </c>
      <c r="N40" s="99">
        <v>2</v>
      </c>
      <c r="O40" s="19">
        <f t="shared" si="2"/>
        <v>1.3333333333333333</v>
      </c>
    </row>
    <row r="41" spans="1:17" ht="15" x14ac:dyDescent="0.25">
      <c r="A41" s="48" t="s">
        <v>54</v>
      </c>
      <c r="B41" s="12"/>
      <c r="C41" s="97">
        <v>9</v>
      </c>
      <c r="D41" s="98">
        <v>7</v>
      </c>
      <c r="E41" s="98">
        <v>5</v>
      </c>
      <c r="F41" s="98">
        <v>6</v>
      </c>
      <c r="G41" s="98">
        <v>6</v>
      </c>
      <c r="H41" s="98">
        <v>6</v>
      </c>
      <c r="I41" s="98">
        <v>5</v>
      </c>
      <c r="J41" s="98">
        <v>5</v>
      </c>
      <c r="K41" s="98">
        <v>7</v>
      </c>
      <c r="L41" s="98">
        <v>10</v>
      </c>
      <c r="M41" s="98">
        <v>10</v>
      </c>
      <c r="N41" s="99">
        <v>10</v>
      </c>
      <c r="O41" s="19">
        <f t="shared" si="2"/>
        <v>7.166666666666667</v>
      </c>
    </row>
    <row r="42" spans="1:17" ht="15" x14ac:dyDescent="0.25">
      <c r="A42" s="48" t="s">
        <v>36</v>
      </c>
      <c r="B42" s="12"/>
      <c r="C42" s="97">
        <v>93</v>
      </c>
      <c r="D42" s="98">
        <v>95</v>
      </c>
      <c r="E42" s="98">
        <v>91</v>
      </c>
      <c r="F42" s="98">
        <v>82</v>
      </c>
      <c r="G42" s="98">
        <v>82</v>
      </c>
      <c r="H42" s="98">
        <v>84</v>
      </c>
      <c r="I42" s="98">
        <v>84</v>
      </c>
      <c r="J42" s="98">
        <v>80</v>
      </c>
      <c r="K42" s="98">
        <v>73</v>
      </c>
      <c r="L42" s="98">
        <v>71</v>
      </c>
      <c r="M42" s="98">
        <v>69</v>
      </c>
      <c r="N42" s="99">
        <v>64</v>
      </c>
      <c r="O42" s="19">
        <f t="shared" si="2"/>
        <v>80.666666666666671</v>
      </c>
    </row>
    <row r="43" spans="1:17" ht="15" x14ac:dyDescent="0.25">
      <c r="A43" s="55" t="s">
        <v>31</v>
      </c>
      <c r="B43" s="12"/>
      <c r="C43" s="97">
        <v>849</v>
      </c>
      <c r="D43" s="98">
        <v>864</v>
      </c>
      <c r="E43" s="98">
        <v>867</v>
      </c>
      <c r="F43" s="98">
        <v>831</v>
      </c>
      <c r="G43" s="98">
        <v>831</v>
      </c>
      <c r="H43" s="98">
        <v>843</v>
      </c>
      <c r="I43" s="98">
        <v>838</v>
      </c>
      <c r="J43" s="98">
        <v>803</v>
      </c>
      <c r="K43" s="98">
        <v>824</v>
      </c>
      <c r="L43" s="98">
        <v>804</v>
      </c>
      <c r="M43" s="98">
        <v>764</v>
      </c>
      <c r="N43" s="99">
        <v>685</v>
      </c>
      <c r="O43" s="19">
        <f t="shared" si="2"/>
        <v>816.91666666666663</v>
      </c>
    </row>
    <row r="44" spans="1:17" ht="15" x14ac:dyDescent="0.25">
      <c r="A44" s="55" t="s">
        <v>20</v>
      </c>
      <c r="B44" s="12"/>
      <c r="C44" s="97">
        <v>104</v>
      </c>
      <c r="D44" s="98">
        <v>102</v>
      </c>
      <c r="E44" s="98">
        <v>93</v>
      </c>
      <c r="F44" s="98">
        <v>81</v>
      </c>
      <c r="G44" s="98">
        <v>81</v>
      </c>
      <c r="H44" s="98">
        <v>84</v>
      </c>
      <c r="I44" s="98">
        <v>81</v>
      </c>
      <c r="J44" s="98">
        <v>76</v>
      </c>
      <c r="K44" s="98">
        <v>70</v>
      </c>
      <c r="L44" s="98">
        <v>64</v>
      </c>
      <c r="M44" s="98">
        <v>57</v>
      </c>
      <c r="N44" s="99">
        <v>57</v>
      </c>
      <c r="O44" s="19">
        <f t="shared" si="2"/>
        <v>79.166666666666671</v>
      </c>
    </row>
    <row r="45" spans="1:17" ht="15" x14ac:dyDescent="0.25">
      <c r="A45" s="48" t="s">
        <v>32</v>
      </c>
      <c r="B45" s="12"/>
      <c r="C45" s="97">
        <v>324</v>
      </c>
      <c r="D45" s="98">
        <v>330</v>
      </c>
      <c r="E45" s="98">
        <v>302</v>
      </c>
      <c r="F45" s="98">
        <v>272</v>
      </c>
      <c r="G45" s="98">
        <v>272</v>
      </c>
      <c r="H45" s="98">
        <v>287</v>
      </c>
      <c r="I45" s="98">
        <v>294</v>
      </c>
      <c r="J45" s="98">
        <v>279</v>
      </c>
      <c r="K45" s="98">
        <v>262</v>
      </c>
      <c r="L45" s="98">
        <v>262</v>
      </c>
      <c r="M45" s="98">
        <v>277</v>
      </c>
      <c r="N45" s="99">
        <v>264</v>
      </c>
      <c r="O45" s="19">
        <f t="shared" si="2"/>
        <v>285.41666666666669</v>
      </c>
    </row>
    <row r="46" spans="1:17" ht="15" x14ac:dyDescent="0.25">
      <c r="A46" s="48" t="s">
        <v>55</v>
      </c>
      <c r="B46" s="12"/>
      <c r="C46" s="97">
        <v>144</v>
      </c>
      <c r="D46" s="98">
        <v>143</v>
      </c>
      <c r="E46" s="98">
        <v>136</v>
      </c>
      <c r="F46" s="98">
        <v>143</v>
      </c>
      <c r="G46" s="98">
        <v>143</v>
      </c>
      <c r="H46" s="98">
        <v>136</v>
      </c>
      <c r="I46" s="98">
        <v>140</v>
      </c>
      <c r="J46" s="98">
        <v>124</v>
      </c>
      <c r="K46" s="98">
        <v>114</v>
      </c>
      <c r="L46" s="98">
        <v>119</v>
      </c>
      <c r="M46" s="98">
        <v>109</v>
      </c>
      <c r="N46" s="99">
        <v>115</v>
      </c>
      <c r="O46" s="19">
        <f t="shared" si="2"/>
        <v>130.5</v>
      </c>
    </row>
    <row r="47" spans="1:17" ht="15" x14ac:dyDescent="0.25">
      <c r="A47" s="54" t="s">
        <v>21</v>
      </c>
      <c r="B47" s="12"/>
      <c r="C47" s="97">
        <v>397</v>
      </c>
      <c r="D47" s="98">
        <v>405</v>
      </c>
      <c r="E47" s="98">
        <v>418</v>
      </c>
      <c r="F47" s="98">
        <v>398</v>
      </c>
      <c r="G47" s="98">
        <v>398</v>
      </c>
      <c r="H47" s="98">
        <v>368</v>
      </c>
      <c r="I47" s="98">
        <v>336</v>
      </c>
      <c r="J47" s="98">
        <v>334</v>
      </c>
      <c r="K47" s="98">
        <v>328</v>
      </c>
      <c r="L47" s="98">
        <v>301</v>
      </c>
      <c r="M47" s="98">
        <v>365</v>
      </c>
      <c r="N47" s="99">
        <v>352</v>
      </c>
      <c r="O47" s="19">
        <f t="shared" si="2"/>
        <v>366.66666666666669</v>
      </c>
    </row>
    <row r="48" spans="1:17" ht="15" x14ac:dyDescent="0.25">
      <c r="A48" s="54" t="s">
        <v>56</v>
      </c>
      <c r="B48" s="12"/>
      <c r="C48" s="97">
        <v>29</v>
      </c>
      <c r="D48" s="98">
        <v>29</v>
      </c>
      <c r="E48" s="98">
        <v>25</v>
      </c>
      <c r="F48" s="98">
        <v>23</v>
      </c>
      <c r="G48" s="98">
        <v>23</v>
      </c>
      <c r="H48" s="98">
        <v>22</v>
      </c>
      <c r="I48" s="98">
        <v>22</v>
      </c>
      <c r="J48" s="98">
        <v>25</v>
      </c>
      <c r="K48" s="98">
        <v>24</v>
      </c>
      <c r="L48" s="98">
        <v>24</v>
      </c>
      <c r="M48" s="98">
        <v>22</v>
      </c>
      <c r="N48" s="99">
        <v>24</v>
      </c>
      <c r="O48" s="19">
        <f t="shared" si="2"/>
        <v>24.333333333333332</v>
      </c>
    </row>
    <row r="49" spans="1:17" ht="15" x14ac:dyDescent="0.25">
      <c r="A49" s="54" t="s">
        <v>57</v>
      </c>
      <c r="B49" s="12"/>
      <c r="C49" s="97">
        <v>410</v>
      </c>
      <c r="D49" s="98">
        <v>321</v>
      </c>
      <c r="E49" s="98">
        <v>320</v>
      </c>
      <c r="F49" s="98">
        <v>309</v>
      </c>
      <c r="G49" s="98">
        <v>309</v>
      </c>
      <c r="H49" s="98">
        <v>574</v>
      </c>
      <c r="I49" s="98">
        <v>763</v>
      </c>
      <c r="J49" s="98">
        <v>734</v>
      </c>
      <c r="K49" s="98">
        <v>313</v>
      </c>
      <c r="L49" s="98">
        <v>227</v>
      </c>
      <c r="M49" s="98">
        <v>212</v>
      </c>
      <c r="N49" s="99">
        <v>218</v>
      </c>
      <c r="O49" s="19">
        <f t="shared" si="2"/>
        <v>392.5</v>
      </c>
    </row>
    <row r="50" spans="1:17" ht="15" x14ac:dyDescent="0.25">
      <c r="A50" s="54" t="s">
        <v>58</v>
      </c>
      <c r="B50" s="12"/>
      <c r="C50" s="97">
        <v>138</v>
      </c>
      <c r="D50" s="98">
        <v>130</v>
      </c>
      <c r="E50" s="98">
        <v>124</v>
      </c>
      <c r="F50" s="98">
        <v>112</v>
      </c>
      <c r="G50" s="98">
        <v>112</v>
      </c>
      <c r="H50" s="98">
        <v>118</v>
      </c>
      <c r="I50" s="98">
        <v>140</v>
      </c>
      <c r="J50" s="98">
        <v>152</v>
      </c>
      <c r="K50" s="98">
        <v>137</v>
      </c>
      <c r="L50" s="98">
        <v>128</v>
      </c>
      <c r="M50" s="98">
        <v>129</v>
      </c>
      <c r="N50" s="99">
        <v>126</v>
      </c>
      <c r="O50" s="19">
        <f t="shared" si="2"/>
        <v>128.83333333333334</v>
      </c>
    </row>
    <row r="51" spans="1:17" ht="15" x14ac:dyDescent="0.25">
      <c r="A51" s="54" t="s">
        <v>59</v>
      </c>
      <c r="B51" s="12"/>
      <c r="C51" s="97">
        <v>743</v>
      </c>
      <c r="D51" s="98">
        <v>749</v>
      </c>
      <c r="E51" s="98">
        <v>720</v>
      </c>
      <c r="F51" s="98">
        <v>710</v>
      </c>
      <c r="G51" s="98">
        <v>710</v>
      </c>
      <c r="H51" s="98">
        <v>1055</v>
      </c>
      <c r="I51" s="98">
        <v>1478</v>
      </c>
      <c r="J51" s="98">
        <v>1456</v>
      </c>
      <c r="K51" s="98">
        <v>908</v>
      </c>
      <c r="L51" s="98">
        <v>753</v>
      </c>
      <c r="M51" s="98">
        <v>719</v>
      </c>
      <c r="N51" s="99">
        <v>699</v>
      </c>
      <c r="O51" s="19">
        <f t="shared" si="2"/>
        <v>891.66666666666663</v>
      </c>
      <c r="Q51" s="80"/>
    </row>
    <row r="52" spans="1:17" ht="15.75" thickBot="1" x14ac:dyDescent="0.3">
      <c r="A52" s="55" t="s">
        <v>60</v>
      </c>
      <c r="B52" s="12"/>
      <c r="C52" s="100">
        <v>412</v>
      </c>
      <c r="D52" s="101">
        <v>413</v>
      </c>
      <c r="E52" s="101">
        <v>381</v>
      </c>
      <c r="F52" s="101">
        <v>358</v>
      </c>
      <c r="G52" s="101">
        <v>358</v>
      </c>
      <c r="H52" s="101">
        <v>369</v>
      </c>
      <c r="I52" s="101">
        <v>385</v>
      </c>
      <c r="J52" s="101">
        <v>368</v>
      </c>
      <c r="K52" s="101">
        <v>359</v>
      </c>
      <c r="L52" s="101">
        <v>308</v>
      </c>
      <c r="M52" s="101">
        <v>290</v>
      </c>
      <c r="N52" s="102">
        <v>239</v>
      </c>
      <c r="O52" s="19">
        <f t="shared" si="2"/>
        <v>353.33333333333331</v>
      </c>
    </row>
    <row r="53" spans="1:17" ht="12.75" thickBot="1" x14ac:dyDescent="0.25">
      <c r="A53" s="11"/>
      <c r="B53" s="12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9"/>
    </row>
    <row r="54" spans="1:17" x14ac:dyDescent="0.2">
      <c r="A54" s="7" t="s">
        <v>24</v>
      </c>
      <c r="B54" s="8"/>
      <c r="C54" s="21">
        <f>SUM(C37:C53)</f>
        <v>3985</v>
      </c>
      <c r="D54" s="21">
        <f t="shared" ref="D54:N54" si="3">SUM(D37:D53)</f>
        <v>3932</v>
      </c>
      <c r="E54" s="21">
        <f>SUM(E37:E52)</f>
        <v>3815</v>
      </c>
      <c r="F54" s="21">
        <f t="shared" si="3"/>
        <v>3633</v>
      </c>
      <c r="G54" s="21">
        <f t="shared" si="3"/>
        <v>3633</v>
      </c>
      <c r="H54" s="21">
        <f t="shared" si="3"/>
        <v>4265</v>
      </c>
      <c r="I54" s="21">
        <f t="shared" si="3"/>
        <v>4897</v>
      </c>
      <c r="J54" s="21">
        <f t="shared" si="3"/>
        <v>4774</v>
      </c>
      <c r="K54" s="21">
        <f t="shared" si="3"/>
        <v>3770</v>
      </c>
      <c r="L54" s="21">
        <f t="shared" si="3"/>
        <v>3398</v>
      </c>
      <c r="M54" s="21">
        <f t="shared" si="3"/>
        <v>3345</v>
      </c>
      <c r="N54" s="21">
        <f t="shared" si="3"/>
        <v>3145</v>
      </c>
      <c r="O54" s="37">
        <f>SUM(C54:N54)/12</f>
        <v>3882.6666666666665</v>
      </c>
    </row>
    <row r="55" spans="1:17" ht="12.75" thickBot="1" x14ac:dyDescent="0.25">
      <c r="A55" s="74"/>
      <c r="B55" s="75"/>
      <c r="C55" s="75"/>
      <c r="D55" s="75"/>
      <c r="E55" s="75"/>
      <c r="F55" s="75"/>
      <c r="G55" s="75"/>
      <c r="H55" s="75"/>
      <c r="I55" s="75"/>
      <c r="J55" s="75"/>
      <c r="K55" s="75"/>
      <c r="L55" s="75"/>
      <c r="M55" s="75"/>
      <c r="N55" s="75"/>
      <c r="O55" s="20"/>
    </row>
    <row r="56" spans="1:17" x14ac:dyDescent="0.2">
      <c r="A56" s="16" t="s">
        <v>27</v>
      </c>
      <c r="B56" s="12"/>
      <c r="C56" s="46">
        <f t="shared" ref="C56:O56" si="4">C54/C25</f>
        <v>0.51089743589743586</v>
      </c>
      <c r="D56" s="46">
        <f t="shared" si="4"/>
        <v>0.51866508376203668</v>
      </c>
      <c r="E56" s="46">
        <f t="shared" si="4"/>
        <v>0.51519243754220123</v>
      </c>
      <c r="F56" s="46">
        <f t="shared" si="4"/>
        <v>0.51825962910128387</v>
      </c>
      <c r="G56" s="46">
        <f t="shared" si="4"/>
        <v>0.52431808341752062</v>
      </c>
      <c r="H56" s="46">
        <f t="shared" si="4"/>
        <v>0.56564986737400536</v>
      </c>
      <c r="I56" s="46">
        <f t="shared" si="4"/>
        <v>0.59872845091086935</v>
      </c>
      <c r="J56" s="46">
        <f t="shared" si="4"/>
        <v>0.60262559959606155</v>
      </c>
      <c r="K56" s="46">
        <f t="shared" si="4"/>
        <v>0.55108902207279642</v>
      </c>
      <c r="L56" s="46">
        <f t="shared" si="4"/>
        <v>0.53885188709165877</v>
      </c>
      <c r="M56" s="46">
        <f t="shared" si="4"/>
        <v>0.53683196918632647</v>
      </c>
      <c r="N56" s="46">
        <f t="shared" si="4"/>
        <v>0.53368403190225688</v>
      </c>
      <c r="O56" s="47">
        <f t="shared" si="4"/>
        <v>0.54406389761434892</v>
      </c>
    </row>
    <row r="57" spans="1:17" ht="12.75" thickBot="1" x14ac:dyDescent="0.25">
      <c r="A57" s="32" t="s">
        <v>79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7" x14ac:dyDescent="0.2">
      <c r="A59" s="33"/>
      <c r="B59" s="6"/>
      <c r="C59" s="6"/>
      <c r="D59" s="6"/>
      <c r="E59" s="35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7" ht="12.75" x14ac:dyDescent="0.2">
      <c r="A60" s="86" t="s">
        <v>41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2">
      <c r="A63" s="33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</sheetData>
  <pageMargins left="0" right="0" top="0.39370078740157483" bottom="0.39370078740157483" header="0.51181102362204722" footer="0.51181102362204722"/>
  <pageSetup paperSize="9" scale="82" orientation="portrait" horizontalDpi="4294967293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7"/>
  <sheetViews>
    <sheetView zoomScale="84" zoomScaleNormal="84" workbookViewId="0">
      <selection activeCell="M7" sqref="M7:N22"/>
    </sheetView>
  </sheetViews>
  <sheetFormatPr defaultColWidth="9.140625" defaultRowHeight="12" x14ac:dyDescent="0.2"/>
  <cols>
    <col min="1" max="1" width="17.42578125" style="73" customWidth="1"/>
    <col min="2" max="2" width="2.42578125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82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88">
        <v>70</v>
      </c>
      <c r="D7" s="88">
        <v>66</v>
      </c>
      <c r="E7" s="88">
        <v>54</v>
      </c>
      <c r="F7" s="88">
        <v>54</v>
      </c>
      <c r="G7" s="88">
        <v>53</v>
      </c>
      <c r="H7" s="88">
        <v>42</v>
      </c>
      <c r="I7" s="88">
        <v>41</v>
      </c>
      <c r="J7" s="88">
        <v>46</v>
      </c>
      <c r="K7" s="88">
        <v>43</v>
      </c>
      <c r="L7" s="88">
        <v>40</v>
      </c>
      <c r="M7" s="88">
        <v>46</v>
      </c>
      <c r="N7" s="88">
        <v>46</v>
      </c>
      <c r="O7" s="19">
        <f>SUM(C7:N7)/12</f>
        <v>50.083333333333336</v>
      </c>
      <c r="P7" s="79"/>
    </row>
    <row r="8" spans="1:18" ht="12.75" x14ac:dyDescent="0.2">
      <c r="A8" s="54" t="s">
        <v>53</v>
      </c>
      <c r="B8" s="12"/>
      <c r="C8" s="88">
        <v>18</v>
      </c>
      <c r="D8" s="88">
        <v>19</v>
      </c>
      <c r="E8" s="88">
        <v>17</v>
      </c>
      <c r="F8" s="88">
        <v>19</v>
      </c>
      <c r="G8" s="88">
        <v>16</v>
      </c>
      <c r="H8" s="88">
        <v>23</v>
      </c>
      <c r="I8" s="88">
        <v>25</v>
      </c>
      <c r="J8" s="88">
        <v>23</v>
      </c>
      <c r="K8" s="88">
        <v>24</v>
      </c>
      <c r="L8" s="88">
        <v>25</v>
      </c>
      <c r="M8" s="88">
        <v>24</v>
      </c>
      <c r="N8" s="88">
        <v>29</v>
      </c>
      <c r="O8" s="19">
        <f t="shared" ref="O8:O22" si="0">SUM(C8:N8)/12</f>
        <v>21.833333333333332</v>
      </c>
    </row>
    <row r="9" spans="1:18" ht="12.75" x14ac:dyDescent="0.2">
      <c r="A9" s="55" t="s">
        <v>18</v>
      </c>
      <c r="B9" s="12"/>
      <c r="C9" s="88">
        <v>916</v>
      </c>
      <c r="D9" s="88">
        <v>871</v>
      </c>
      <c r="E9" s="88">
        <v>840</v>
      </c>
      <c r="F9" s="88">
        <v>814</v>
      </c>
      <c r="G9" s="88">
        <v>811</v>
      </c>
      <c r="H9" s="88">
        <v>781</v>
      </c>
      <c r="I9" s="88">
        <v>755</v>
      </c>
      <c r="J9" s="88">
        <v>737</v>
      </c>
      <c r="K9" s="88">
        <v>725</v>
      </c>
      <c r="L9" s="88">
        <v>712</v>
      </c>
      <c r="M9" s="88">
        <v>686</v>
      </c>
      <c r="N9" s="88">
        <v>630</v>
      </c>
      <c r="O9" s="19">
        <f t="shared" si="0"/>
        <v>773.16666666666663</v>
      </c>
    </row>
    <row r="10" spans="1:18" ht="15" x14ac:dyDescent="0.25">
      <c r="A10" s="55" t="s">
        <v>19</v>
      </c>
      <c r="B10" s="12"/>
      <c r="C10" s="88">
        <v>8</v>
      </c>
      <c r="D10" s="88">
        <v>8</v>
      </c>
      <c r="E10" s="88">
        <v>8</v>
      </c>
      <c r="F10" s="88">
        <v>8</v>
      </c>
      <c r="G10" s="88">
        <v>9</v>
      </c>
      <c r="H10" s="88">
        <v>8</v>
      </c>
      <c r="I10" s="88">
        <v>8</v>
      </c>
      <c r="J10" s="88">
        <v>7</v>
      </c>
      <c r="K10" s="88">
        <v>8</v>
      </c>
      <c r="L10" s="88">
        <v>7</v>
      </c>
      <c r="M10" s="88">
        <v>6</v>
      </c>
      <c r="N10" s="88">
        <v>6</v>
      </c>
      <c r="O10" s="19">
        <f t="shared" si="0"/>
        <v>7.583333333333333</v>
      </c>
      <c r="Q10" s="79"/>
      <c r="R10" s="79"/>
    </row>
    <row r="11" spans="1:18" ht="12.75" x14ac:dyDescent="0.2">
      <c r="A11" s="48" t="s">
        <v>54</v>
      </c>
      <c r="B11" s="12"/>
      <c r="C11" s="88">
        <v>15</v>
      </c>
      <c r="D11" s="88">
        <v>17</v>
      </c>
      <c r="E11" s="88">
        <v>16</v>
      </c>
      <c r="F11" s="88">
        <v>17</v>
      </c>
      <c r="G11" s="88">
        <v>15</v>
      </c>
      <c r="H11" s="88">
        <v>16</v>
      </c>
      <c r="I11" s="88">
        <v>20</v>
      </c>
      <c r="J11" s="88">
        <v>26</v>
      </c>
      <c r="K11" s="88">
        <v>24</v>
      </c>
      <c r="L11" s="88">
        <v>22</v>
      </c>
      <c r="M11" s="88">
        <v>24</v>
      </c>
      <c r="N11" s="88">
        <v>22</v>
      </c>
      <c r="O11" s="19">
        <f t="shared" si="0"/>
        <v>19.5</v>
      </c>
    </row>
    <row r="12" spans="1:18" ht="12.75" x14ac:dyDescent="0.2">
      <c r="A12" s="48" t="s">
        <v>36</v>
      </c>
      <c r="B12" s="12"/>
      <c r="C12" s="88">
        <v>730</v>
      </c>
      <c r="D12" s="88">
        <v>736</v>
      </c>
      <c r="E12" s="88">
        <v>712</v>
      </c>
      <c r="F12" s="88">
        <v>659</v>
      </c>
      <c r="G12" s="88">
        <v>672</v>
      </c>
      <c r="H12" s="88">
        <v>664</v>
      </c>
      <c r="I12" s="88">
        <v>613</v>
      </c>
      <c r="J12" s="88">
        <v>596</v>
      </c>
      <c r="K12" s="88">
        <v>611</v>
      </c>
      <c r="L12" s="88">
        <v>635</v>
      </c>
      <c r="M12" s="88">
        <v>702</v>
      </c>
      <c r="N12" s="88">
        <v>692</v>
      </c>
      <c r="O12" s="19">
        <f t="shared" si="0"/>
        <v>668.5</v>
      </c>
    </row>
    <row r="13" spans="1:18" ht="12.75" x14ac:dyDescent="0.2">
      <c r="A13" s="55" t="s">
        <v>31</v>
      </c>
      <c r="B13" s="12"/>
      <c r="C13" s="88">
        <v>1959</v>
      </c>
      <c r="D13" s="88">
        <v>1906</v>
      </c>
      <c r="E13" s="88">
        <v>1879</v>
      </c>
      <c r="F13" s="88">
        <v>1831</v>
      </c>
      <c r="G13" s="88">
        <v>1830</v>
      </c>
      <c r="H13" s="88">
        <v>1788</v>
      </c>
      <c r="I13" s="88">
        <v>1740</v>
      </c>
      <c r="J13" s="88">
        <v>1697</v>
      </c>
      <c r="K13" s="88">
        <v>1683</v>
      </c>
      <c r="L13" s="88">
        <v>1628</v>
      </c>
      <c r="M13" s="88">
        <v>1602</v>
      </c>
      <c r="N13" s="88">
        <v>1477</v>
      </c>
      <c r="O13" s="19">
        <f t="shared" si="0"/>
        <v>1751.6666666666667</v>
      </c>
    </row>
    <row r="14" spans="1:18" ht="12.75" x14ac:dyDescent="0.2">
      <c r="A14" s="55" t="s">
        <v>20</v>
      </c>
      <c r="B14" s="12"/>
      <c r="C14" s="88">
        <v>212</v>
      </c>
      <c r="D14" s="88">
        <v>217</v>
      </c>
      <c r="E14" s="88">
        <v>218</v>
      </c>
      <c r="F14" s="88">
        <v>201</v>
      </c>
      <c r="G14" s="88">
        <v>192</v>
      </c>
      <c r="H14" s="88">
        <v>198</v>
      </c>
      <c r="I14" s="88">
        <v>196</v>
      </c>
      <c r="J14" s="88">
        <v>189</v>
      </c>
      <c r="K14" s="88">
        <v>180</v>
      </c>
      <c r="L14" s="88">
        <v>185</v>
      </c>
      <c r="M14" s="88">
        <v>281</v>
      </c>
      <c r="N14" s="88">
        <v>275</v>
      </c>
      <c r="O14" s="19">
        <f t="shared" si="0"/>
        <v>212</v>
      </c>
    </row>
    <row r="15" spans="1:18" ht="12.75" x14ac:dyDescent="0.2">
      <c r="A15" s="48" t="s">
        <v>32</v>
      </c>
      <c r="B15" s="12"/>
      <c r="C15" s="88">
        <v>774</v>
      </c>
      <c r="D15" s="88">
        <v>765</v>
      </c>
      <c r="E15" s="88">
        <v>714</v>
      </c>
      <c r="F15" s="88">
        <v>668</v>
      </c>
      <c r="G15" s="88">
        <v>643</v>
      </c>
      <c r="H15" s="88">
        <v>653</v>
      </c>
      <c r="I15" s="88">
        <v>628</v>
      </c>
      <c r="J15" s="88">
        <v>629</v>
      </c>
      <c r="K15" s="88">
        <v>588</v>
      </c>
      <c r="L15" s="88">
        <v>564</v>
      </c>
      <c r="M15" s="88">
        <v>603</v>
      </c>
      <c r="N15" s="88">
        <v>579</v>
      </c>
      <c r="O15" s="19">
        <f t="shared" si="0"/>
        <v>650.66666666666663</v>
      </c>
    </row>
    <row r="16" spans="1:18" ht="12.75" x14ac:dyDescent="0.2">
      <c r="A16" s="48" t="s">
        <v>55</v>
      </c>
      <c r="B16" s="12"/>
      <c r="C16" s="88">
        <v>311</v>
      </c>
      <c r="D16" s="88">
        <v>313</v>
      </c>
      <c r="E16" s="88">
        <v>301</v>
      </c>
      <c r="F16" s="88">
        <v>312</v>
      </c>
      <c r="G16" s="88">
        <v>307</v>
      </c>
      <c r="H16" s="88">
        <v>311</v>
      </c>
      <c r="I16" s="88">
        <v>311</v>
      </c>
      <c r="J16" s="88">
        <v>338</v>
      </c>
      <c r="K16" s="88">
        <v>309</v>
      </c>
      <c r="L16" s="88">
        <v>275</v>
      </c>
      <c r="M16" s="88">
        <v>258</v>
      </c>
      <c r="N16" s="88">
        <v>285</v>
      </c>
      <c r="O16" s="19">
        <f t="shared" si="0"/>
        <v>302.58333333333331</v>
      </c>
    </row>
    <row r="17" spans="1:16" ht="12.75" x14ac:dyDescent="0.2">
      <c r="A17" s="54" t="s">
        <v>21</v>
      </c>
      <c r="B17" s="12"/>
      <c r="C17" s="88">
        <v>360</v>
      </c>
      <c r="D17" s="88">
        <v>375</v>
      </c>
      <c r="E17" s="88">
        <v>414</v>
      </c>
      <c r="F17" s="88">
        <v>394</v>
      </c>
      <c r="G17" s="88">
        <v>385</v>
      </c>
      <c r="H17" s="88">
        <v>384</v>
      </c>
      <c r="I17" s="88">
        <v>397</v>
      </c>
      <c r="J17" s="88">
        <v>396</v>
      </c>
      <c r="K17" s="88">
        <v>502</v>
      </c>
      <c r="L17" s="88">
        <v>547</v>
      </c>
      <c r="M17" s="88">
        <v>570</v>
      </c>
      <c r="N17" s="88">
        <v>553</v>
      </c>
      <c r="O17" s="19">
        <f t="shared" si="0"/>
        <v>439.75</v>
      </c>
    </row>
    <row r="18" spans="1:16" ht="12.75" x14ac:dyDescent="0.2">
      <c r="A18" s="54" t="s">
        <v>56</v>
      </c>
      <c r="B18" s="12"/>
      <c r="C18" s="88">
        <v>74</v>
      </c>
      <c r="D18" s="88">
        <v>69</v>
      </c>
      <c r="E18" s="88">
        <v>70</v>
      </c>
      <c r="F18" s="88">
        <v>62</v>
      </c>
      <c r="G18" s="88">
        <v>59</v>
      </c>
      <c r="H18" s="88">
        <v>58</v>
      </c>
      <c r="I18" s="88">
        <v>58</v>
      </c>
      <c r="J18" s="88">
        <v>56</v>
      </c>
      <c r="K18" s="88">
        <v>55</v>
      </c>
      <c r="L18" s="88">
        <v>60</v>
      </c>
      <c r="M18" s="88">
        <v>63</v>
      </c>
      <c r="N18" s="88">
        <v>56</v>
      </c>
      <c r="O18" s="19">
        <f t="shared" si="0"/>
        <v>61.666666666666664</v>
      </c>
    </row>
    <row r="19" spans="1:16" ht="12.75" x14ac:dyDescent="0.2">
      <c r="A19" s="54" t="s">
        <v>57</v>
      </c>
      <c r="B19" s="12"/>
      <c r="C19" s="88">
        <v>1099</v>
      </c>
      <c r="D19" s="88">
        <v>824</v>
      </c>
      <c r="E19" s="88">
        <v>852</v>
      </c>
      <c r="F19" s="88">
        <v>766</v>
      </c>
      <c r="G19" s="88">
        <v>745</v>
      </c>
      <c r="H19" s="88">
        <v>984</v>
      </c>
      <c r="I19" s="88">
        <v>1210</v>
      </c>
      <c r="J19" s="88">
        <v>1171</v>
      </c>
      <c r="K19" s="88">
        <v>789</v>
      </c>
      <c r="L19" s="88">
        <v>637</v>
      </c>
      <c r="M19" s="88">
        <v>611</v>
      </c>
      <c r="N19" s="88">
        <v>886</v>
      </c>
      <c r="O19" s="19">
        <f t="shared" si="0"/>
        <v>881.16666666666663</v>
      </c>
    </row>
    <row r="20" spans="1:16" ht="12.75" x14ac:dyDescent="0.2">
      <c r="A20" s="54" t="s">
        <v>58</v>
      </c>
      <c r="B20" s="12"/>
      <c r="C20" s="88">
        <v>196</v>
      </c>
      <c r="D20" s="88">
        <v>188</v>
      </c>
      <c r="E20" s="88">
        <v>183</v>
      </c>
      <c r="F20" s="88">
        <v>192</v>
      </c>
      <c r="G20" s="88">
        <v>188</v>
      </c>
      <c r="H20" s="88">
        <v>200</v>
      </c>
      <c r="I20" s="88">
        <v>204</v>
      </c>
      <c r="J20" s="88">
        <v>213</v>
      </c>
      <c r="K20" s="88">
        <v>194</v>
      </c>
      <c r="L20" s="88">
        <v>168</v>
      </c>
      <c r="M20" s="88">
        <v>157</v>
      </c>
      <c r="N20" s="88">
        <v>156</v>
      </c>
      <c r="O20" s="19">
        <f t="shared" si="0"/>
        <v>186.58333333333334</v>
      </c>
    </row>
    <row r="21" spans="1:16" ht="12.75" x14ac:dyDescent="0.2">
      <c r="A21" s="54" t="s">
        <v>59</v>
      </c>
      <c r="B21" s="12"/>
      <c r="C21" s="88">
        <v>1480</v>
      </c>
      <c r="D21" s="88">
        <v>1474</v>
      </c>
      <c r="E21" s="88">
        <v>1428</v>
      </c>
      <c r="F21" s="88">
        <v>1445</v>
      </c>
      <c r="G21" s="88">
        <v>1482</v>
      </c>
      <c r="H21" s="88">
        <v>1817</v>
      </c>
      <c r="I21" s="88">
        <v>2256</v>
      </c>
      <c r="J21" s="88">
        <v>2249</v>
      </c>
      <c r="K21" s="88">
        <v>1590</v>
      </c>
      <c r="L21" s="88">
        <v>1301</v>
      </c>
      <c r="M21" s="88">
        <v>1266</v>
      </c>
      <c r="N21" s="88">
        <v>1219</v>
      </c>
      <c r="O21" s="19">
        <f t="shared" si="0"/>
        <v>1583.9166666666667</v>
      </c>
    </row>
    <row r="22" spans="1:16" ht="12.75" x14ac:dyDescent="0.2">
      <c r="A22" s="55" t="s">
        <v>60</v>
      </c>
      <c r="B22" s="12"/>
      <c r="C22" s="88">
        <v>1060</v>
      </c>
      <c r="D22" s="88">
        <v>1039</v>
      </c>
      <c r="E22" s="88">
        <v>970</v>
      </c>
      <c r="F22" s="88">
        <v>1016</v>
      </c>
      <c r="G22" s="88">
        <v>1006</v>
      </c>
      <c r="H22" s="88">
        <v>1062</v>
      </c>
      <c r="I22" s="88">
        <v>1103</v>
      </c>
      <c r="J22" s="88">
        <v>1084</v>
      </c>
      <c r="K22" s="88">
        <v>1038</v>
      </c>
      <c r="L22" s="88">
        <v>890</v>
      </c>
      <c r="M22" s="88">
        <v>829</v>
      </c>
      <c r="N22" s="88">
        <v>751</v>
      </c>
      <c r="O22" s="19">
        <f t="shared" si="0"/>
        <v>987.33333333333337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9282</v>
      </c>
      <c r="D25" s="17">
        <f t="shared" ref="D25:N25" si="1">SUM(D7:D22)</f>
        <v>8887</v>
      </c>
      <c r="E25" s="17">
        <f t="shared" si="1"/>
        <v>8676</v>
      </c>
      <c r="F25" s="17">
        <f t="shared" si="1"/>
        <v>8458</v>
      </c>
      <c r="G25" s="17">
        <f t="shared" si="1"/>
        <v>8413</v>
      </c>
      <c r="H25" s="17">
        <f t="shared" si="1"/>
        <v>8989</v>
      </c>
      <c r="I25" s="17">
        <f t="shared" si="1"/>
        <v>9565</v>
      </c>
      <c r="J25" s="17">
        <f t="shared" si="1"/>
        <v>9457</v>
      </c>
      <c r="K25" s="17">
        <f>SUM(K7:K22)</f>
        <v>8363</v>
      </c>
      <c r="L25" s="17">
        <f>SUM(L7:L22)</f>
        <v>7696</v>
      </c>
      <c r="M25" s="17">
        <f t="shared" si="1"/>
        <v>7728</v>
      </c>
      <c r="N25" s="17">
        <f t="shared" si="1"/>
        <v>7662</v>
      </c>
      <c r="O25" s="19">
        <f>SUM(C25:N25)/12</f>
        <v>8598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83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45" t="s">
        <v>42</v>
      </c>
    </row>
    <row r="38" spans="1:17" ht="12.75" x14ac:dyDescent="0.2">
      <c r="A38" s="54" t="s">
        <v>52</v>
      </c>
      <c r="B38" s="12"/>
      <c r="C38" s="88">
        <v>29</v>
      </c>
      <c r="D38" s="88">
        <v>26</v>
      </c>
      <c r="E38" s="88">
        <v>20</v>
      </c>
      <c r="F38" s="88">
        <v>20</v>
      </c>
      <c r="G38" s="88">
        <v>20</v>
      </c>
      <c r="H38" s="88">
        <v>17</v>
      </c>
      <c r="I38" s="88">
        <v>17</v>
      </c>
      <c r="J38" s="88">
        <v>18</v>
      </c>
      <c r="K38" s="88">
        <v>17</v>
      </c>
      <c r="L38" s="88">
        <v>16</v>
      </c>
      <c r="M38" s="88">
        <v>18</v>
      </c>
      <c r="N38" s="88">
        <v>17</v>
      </c>
      <c r="O38" s="19">
        <f>SUM(C38:N38)/12</f>
        <v>19.583333333333332</v>
      </c>
    </row>
    <row r="39" spans="1:17" ht="15" x14ac:dyDescent="0.25">
      <c r="A39" s="54" t="s">
        <v>53</v>
      </c>
      <c r="B39" s="12"/>
      <c r="C39" s="88">
        <v>3</v>
      </c>
      <c r="D39" s="88">
        <v>3</v>
      </c>
      <c r="E39" s="88">
        <v>3</v>
      </c>
      <c r="F39" s="88">
        <v>2</v>
      </c>
      <c r="G39" s="88">
        <v>2</v>
      </c>
      <c r="H39" s="88">
        <v>2</v>
      </c>
      <c r="I39" s="88">
        <v>2</v>
      </c>
      <c r="J39" s="88">
        <v>2</v>
      </c>
      <c r="K39" s="88">
        <v>2</v>
      </c>
      <c r="L39" s="88">
        <v>2</v>
      </c>
      <c r="M39" s="88">
        <v>2</v>
      </c>
      <c r="N39" s="88">
        <v>3</v>
      </c>
      <c r="O39" s="19">
        <f t="shared" ref="O39:O53" si="2">SUM(C39:N39)/12</f>
        <v>2.3333333333333335</v>
      </c>
      <c r="Q39" s="84"/>
    </row>
    <row r="40" spans="1:17" ht="12.75" x14ac:dyDescent="0.2">
      <c r="A40" s="55" t="s">
        <v>18</v>
      </c>
      <c r="B40" s="12"/>
      <c r="C40" s="88">
        <v>447</v>
      </c>
      <c r="D40" s="88">
        <v>422</v>
      </c>
      <c r="E40" s="88">
        <v>405</v>
      </c>
      <c r="F40" s="88">
        <v>396</v>
      </c>
      <c r="G40" s="88">
        <v>390</v>
      </c>
      <c r="H40" s="88">
        <v>367</v>
      </c>
      <c r="I40" s="88">
        <v>356</v>
      </c>
      <c r="J40" s="88">
        <v>346</v>
      </c>
      <c r="K40" s="88">
        <v>350</v>
      </c>
      <c r="L40" s="88">
        <v>347</v>
      </c>
      <c r="M40" s="88">
        <v>326</v>
      </c>
      <c r="N40" s="88">
        <v>295</v>
      </c>
      <c r="O40" s="19">
        <f t="shared" si="2"/>
        <v>370.58333333333331</v>
      </c>
    </row>
    <row r="41" spans="1:17" ht="12.75" x14ac:dyDescent="0.2">
      <c r="A41" s="55" t="s">
        <v>19</v>
      </c>
      <c r="B41" s="12"/>
      <c r="C41" s="88">
        <v>3</v>
      </c>
      <c r="D41" s="88">
        <v>3</v>
      </c>
      <c r="E41" s="88">
        <v>3</v>
      </c>
      <c r="F41" s="88">
        <v>3</v>
      </c>
      <c r="G41" s="88">
        <v>3</v>
      </c>
      <c r="H41" s="88">
        <v>3</v>
      </c>
      <c r="I41" s="88">
        <v>3</v>
      </c>
      <c r="J41" s="88">
        <v>2</v>
      </c>
      <c r="K41" s="88">
        <v>2</v>
      </c>
      <c r="L41" s="88">
        <v>2</v>
      </c>
      <c r="M41" s="88">
        <v>1</v>
      </c>
      <c r="N41" s="88">
        <v>1</v>
      </c>
      <c r="O41" s="19">
        <f t="shared" si="2"/>
        <v>2.4166666666666665</v>
      </c>
    </row>
    <row r="42" spans="1:17" ht="12.75" x14ac:dyDescent="0.2">
      <c r="A42" s="48" t="s">
        <v>54</v>
      </c>
      <c r="B42" s="12"/>
      <c r="C42" s="88">
        <v>3</v>
      </c>
      <c r="D42" s="88">
        <v>4</v>
      </c>
      <c r="E42" s="88">
        <v>4</v>
      </c>
      <c r="F42" s="88">
        <v>6</v>
      </c>
      <c r="G42" s="88">
        <v>4</v>
      </c>
      <c r="H42" s="88">
        <v>7</v>
      </c>
      <c r="I42" s="88">
        <v>9</v>
      </c>
      <c r="J42" s="88">
        <v>13</v>
      </c>
      <c r="K42" s="88">
        <v>11</v>
      </c>
      <c r="L42" s="88">
        <v>10</v>
      </c>
      <c r="M42" s="88">
        <v>13</v>
      </c>
      <c r="N42" s="88">
        <v>9</v>
      </c>
      <c r="O42" s="19">
        <f t="shared" si="2"/>
        <v>7.75</v>
      </c>
    </row>
    <row r="43" spans="1:17" ht="12.75" x14ac:dyDescent="0.2">
      <c r="A43" s="48" t="s">
        <v>36</v>
      </c>
      <c r="B43" s="12"/>
      <c r="C43" s="88">
        <v>96</v>
      </c>
      <c r="D43" s="88">
        <v>100</v>
      </c>
      <c r="E43" s="88">
        <v>97</v>
      </c>
      <c r="F43" s="88">
        <v>99</v>
      </c>
      <c r="G43" s="88">
        <v>99</v>
      </c>
      <c r="H43" s="88">
        <v>95</v>
      </c>
      <c r="I43" s="88">
        <v>91</v>
      </c>
      <c r="J43" s="88">
        <v>90</v>
      </c>
      <c r="K43" s="88">
        <v>91</v>
      </c>
      <c r="L43" s="88">
        <v>100</v>
      </c>
      <c r="M43" s="88">
        <v>94</v>
      </c>
      <c r="N43" s="88">
        <v>91</v>
      </c>
      <c r="O43" s="19">
        <f t="shared" si="2"/>
        <v>95.25</v>
      </c>
    </row>
    <row r="44" spans="1:17" ht="12.75" x14ac:dyDescent="0.2">
      <c r="A44" s="55" t="s">
        <v>31</v>
      </c>
      <c r="B44" s="12"/>
      <c r="C44" s="88">
        <v>1096</v>
      </c>
      <c r="D44" s="88">
        <v>1070</v>
      </c>
      <c r="E44" s="88">
        <v>1060</v>
      </c>
      <c r="F44" s="88">
        <v>1040</v>
      </c>
      <c r="G44" s="88">
        <v>1052</v>
      </c>
      <c r="H44" s="88">
        <v>1028</v>
      </c>
      <c r="I44" s="88">
        <v>1006</v>
      </c>
      <c r="J44" s="88">
        <v>985</v>
      </c>
      <c r="K44" s="88">
        <v>959</v>
      </c>
      <c r="L44" s="88">
        <v>937</v>
      </c>
      <c r="M44" s="88">
        <v>909</v>
      </c>
      <c r="N44" s="88">
        <v>833</v>
      </c>
      <c r="O44" s="19">
        <f t="shared" si="2"/>
        <v>997.91666666666663</v>
      </c>
    </row>
    <row r="45" spans="1:17" ht="12.75" x14ac:dyDescent="0.2">
      <c r="A45" s="55" t="s">
        <v>20</v>
      </c>
      <c r="B45" s="12"/>
      <c r="C45" s="88">
        <v>83</v>
      </c>
      <c r="D45" s="88">
        <v>86</v>
      </c>
      <c r="E45" s="88">
        <v>86</v>
      </c>
      <c r="F45" s="88">
        <v>80</v>
      </c>
      <c r="G45" s="88">
        <v>78</v>
      </c>
      <c r="H45" s="88">
        <v>82</v>
      </c>
      <c r="I45" s="88">
        <v>80</v>
      </c>
      <c r="J45" s="88">
        <v>77</v>
      </c>
      <c r="K45" s="88">
        <v>73</v>
      </c>
      <c r="L45" s="88">
        <v>74</v>
      </c>
      <c r="M45" s="88">
        <v>117</v>
      </c>
      <c r="N45" s="88">
        <v>102</v>
      </c>
      <c r="O45" s="19">
        <f t="shared" si="2"/>
        <v>84.833333333333329</v>
      </c>
    </row>
    <row r="46" spans="1:17" ht="12.75" x14ac:dyDescent="0.2">
      <c r="A46" s="48" t="s">
        <v>32</v>
      </c>
      <c r="B46" s="12"/>
      <c r="C46" s="88">
        <v>430</v>
      </c>
      <c r="D46" s="88">
        <v>420</v>
      </c>
      <c r="E46" s="88">
        <v>391</v>
      </c>
      <c r="F46" s="88">
        <v>382</v>
      </c>
      <c r="G46" s="88">
        <v>367</v>
      </c>
      <c r="H46" s="88">
        <v>397</v>
      </c>
      <c r="I46" s="88">
        <v>386</v>
      </c>
      <c r="J46" s="88">
        <v>379</v>
      </c>
      <c r="K46" s="88">
        <v>338</v>
      </c>
      <c r="L46" s="88">
        <v>319</v>
      </c>
      <c r="M46" s="88">
        <v>328</v>
      </c>
      <c r="N46" s="88">
        <v>313</v>
      </c>
      <c r="O46" s="19">
        <f t="shared" si="2"/>
        <v>370.83333333333331</v>
      </c>
    </row>
    <row r="47" spans="1:17" ht="12.75" x14ac:dyDescent="0.2">
      <c r="A47" s="48" t="s">
        <v>55</v>
      </c>
      <c r="B47" s="12"/>
      <c r="C47" s="88">
        <v>167</v>
      </c>
      <c r="D47" s="88">
        <v>168</v>
      </c>
      <c r="E47" s="88">
        <v>159</v>
      </c>
      <c r="F47" s="88">
        <v>161</v>
      </c>
      <c r="G47" s="88">
        <v>172</v>
      </c>
      <c r="H47" s="88">
        <v>179</v>
      </c>
      <c r="I47" s="88">
        <v>174</v>
      </c>
      <c r="J47" s="88">
        <v>176</v>
      </c>
      <c r="K47" s="88">
        <v>172</v>
      </c>
      <c r="L47" s="88">
        <v>148</v>
      </c>
      <c r="M47" s="88">
        <v>141</v>
      </c>
      <c r="N47" s="88">
        <v>151</v>
      </c>
      <c r="O47" s="19">
        <f t="shared" si="2"/>
        <v>164</v>
      </c>
    </row>
    <row r="48" spans="1:17" ht="12.75" x14ac:dyDescent="0.2">
      <c r="A48" s="54" t="s">
        <v>21</v>
      </c>
      <c r="B48" s="12"/>
      <c r="C48" s="88">
        <v>217</v>
      </c>
      <c r="D48" s="88">
        <v>222</v>
      </c>
      <c r="E48" s="88">
        <v>244</v>
      </c>
      <c r="F48" s="88">
        <v>239</v>
      </c>
      <c r="G48" s="88">
        <v>227</v>
      </c>
      <c r="H48" s="88">
        <v>219</v>
      </c>
      <c r="I48" s="88">
        <v>232</v>
      </c>
      <c r="J48" s="88">
        <v>229</v>
      </c>
      <c r="K48" s="88">
        <v>306</v>
      </c>
      <c r="L48" s="88">
        <v>337</v>
      </c>
      <c r="M48" s="88">
        <v>353</v>
      </c>
      <c r="N48" s="88">
        <v>345</v>
      </c>
      <c r="O48" s="19">
        <f t="shared" si="2"/>
        <v>264.16666666666669</v>
      </c>
    </row>
    <row r="49" spans="1:17" ht="12.75" x14ac:dyDescent="0.2">
      <c r="A49" s="54" t="s">
        <v>56</v>
      </c>
      <c r="B49" s="12"/>
      <c r="C49" s="88">
        <v>44</v>
      </c>
      <c r="D49" s="88">
        <v>39</v>
      </c>
      <c r="E49" s="88">
        <v>39</v>
      </c>
      <c r="F49" s="88">
        <v>35</v>
      </c>
      <c r="G49" s="88">
        <v>34</v>
      </c>
      <c r="H49" s="88">
        <v>32</v>
      </c>
      <c r="I49" s="88">
        <v>32</v>
      </c>
      <c r="J49" s="88">
        <v>28</v>
      </c>
      <c r="K49" s="88">
        <v>26</v>
      </c>
      <c r="L49" s="88">
        <v>26</v>
      </c>
      <c r="M49" s="88">
        <v>29</v>
      </c>
      <c r="N49" s="88">
        <v>28</v>
      </c>
      <c r="O49" s="19">
        <f t="shared" si="2"/>
        <v>32.666666666666664</v>
      </c>
    </row>
    <row r="50" spans="1:17" ht="12.75" x14ac:dyDescent="0.2">
      <c r="A50" s="54" t="s">
        <v>57</v>
      </c>
      <c r="B50" s="12"/>
      <c r="C50" s="88">
        <v>495</v>
      </c>
      <c r="D50" s="88">
        <v>431</v>
      </c>
      <c r="E50" s="88">
        <v>430</v>
      </c>
      <c r="F50" s="88">
        <v>398</v>
      </c>
      <c r="G50" s="88">
        <v>412</v>
      </c>
      <c r="H50" s="88">
        <v>635</v>
      </c>
      <c r="I50" s="88">
        <v>858</v>
      </c>
      <c r="J50" s="88">
        <v>821</v>
      </c>
      <c r="K50" s="88">
        <v>487</v>
      </c>
      <c r="L50" s="88">
        <v>357</v>
      </c>
      <c r="M50" s="88">
        <v>348</v>
      </c>
      <c r="N50" s="88">
        <v>414</v>
      </c>
      <c r="O50" s="19">
        <f t="shared" si="2"/>
        <v>507.16666666666669</v>
      </c>
    </row>
    <row r="51" spans="1:17" ht="12.75" x14ac:dyDescent="0.2">
      <c r="A51" s="54" t="s">
        <v>58</v>
      </c>
      <c r="B51" s="12"/>
      <c r="C51" s="88">
        <v>177</v>
      </c>
      <c r="D51" s="88">
        <v>171</v>
      </c>
      <c r="E51" s="88">
        <v>165</v>
      </c>
      <c r="F51" s="88">
        <v>171</v>
      </c>
      <c r="G51" s="88">
        <v>171</v>
      </c>
      <c r="H51" s="88">
        <v>177</v>
      </c>
      <c r="I51" s="88">
        <v>182</v>
      </c>
      <c r="J51" s="88">
        <v>187</v>
      </c>
      <c r="K51" s="88">
        <v>169</v>
      </c>
      <c r="L51" s="88">
        <v>146</v>
      </c>
      <c r="M51" s="88">
        <v>134</v>
      </c>
      <c r="N51" s="88">
        <v>136</v>
      </c>
      <c r="O51" s="19">
        <f t="shared" si="2"/>
        <v>165.5</v>
      </c>
    </row>
    <row r="52" spans="1:17" ht="12.75" x14ac:dyDescent="0.2">
      <c r="A52" s="54" t="s">
        <v>59</v>
      </c>
      <c r="B52" s="12"/>
      <c r="C52" s="88">
        <v>947</v>
      </c>
      <c r="D52" s="88">
        <v>936</v>
      </c>
      <c r="E52" s="88">
        <v>906</v>
      </c>
      <c r="F52" s="88">
        <v>919</v>
      </c>
      <c r="G52" s="88">
        <v>939</v>
      </c>
      <c r="H52" s="88">
        <v>1211</v>
      </c>
      <c r="I52" s="88">
        <v>1592</v>
      </c>
      <c r="J52" s="88">
        <v>1598</v>
      </c>
      <c r="K52" s="88">
        <v>1033</v>
      </c>
      <c r="L52" s="88">
        <v>818</v>
      </c>
      <c r="M52" s="88">
        <v>798</v>
      </c>
      <c r="N52" s="88">
        <v>765</v>
      </c>
      <c r="O52" s="19">
        <f t="shared" si="2"/>
        <v>1038.5</v>
      </c>
      <c r="Q52" s="80"/>
    </row>
    <row r="53" spans="1:17" ht="12.75" x14ac:dyDescent="0.2">
      <c r="A53" s="55" t="s">
        <v>60</v>
      </c>
      <c r="B53" s="12"/>
      <c r="C53" s="88">
        <v>548</v>
      </c>
      <c r="D53" s="88">
        <v>549</v>
      </c>
      <c r="E53" s="88">
        <v>508</v>
      </c>
      <c r="F53" s="88">
        <v>561</v>
      </c>
      <c r="G53" s="88">
        <v>568</v>
      </c>
      <c r="H53" s="88">
        <v>626</v>
      </c>
      <c r="I53" s="88">
        <v>672</v>
      </c>
      <c r="J53" s="88">
        <v>670</v>
      </c>
      <c r="K53" s="88">
        <v>609</v>
      </c>
      <c r="L53" s="88">
        <v>498</v>
      </c>
      <c r="M53" s="88">
        <v>464</v>
      </c>
      <c r="N53" s="88">
        <v>420</v>
      </c>
      <c r="O53" s="19">
        <f t="shared" si="2"/>
        <v>557.75</v>
      </c>
    </row>
    <row r="54" spans="1:17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7" x14ac:dyDescent="0.2">
      <c r="A55" s="7" t="s">
        <v>24</v>
      </c>
      <c r="B55" s="8"/>
      <c r="C55" s="21">
        <f>SUM(C38:C54)</f>
        <v>4785</v>
      </c>
      <c r="D55" s="21">
        <f t="shared" ref="D55:N55" si="3">SUM(D38:D54)</f>
        <v>4650</v>
      </c>
      <c r="E55" s="21">
        <f>SUM(E38:E53)</f>
        <v>4520</v>
      </c>
      <c r="F55" s="21">
        <f t="shared" si="3"/>
        <v>4512</v>
      </c>
      <c r="G55" s="21">
        <f t="shared" si="3"/>
        <v>4538</v>
      </c>
      <c r="H55" s="21">
        <f t="shared" si="3"/>
        <v>5077</v>
      </c>
      <c r="I55" s="21">
        <f t="shared" si="3"/>
        <v>5692</v>
      </c>
      <c r="J55" s="21">
        <f t="shared" si="3"/>
        <v>5621</v>
      </c>
      <c r="K55" s="21">
        <f t="shared" si="3"/>
        <v>4645</v>
      </c>
      <c r="L55" s="21">
        <f t="shared" si="3"/>
        <v>4137</v>
      </c>
      <c r="M55" s="21">
        <f t="shared" si="3"/>
        <v>4075</v>
      </c>
      <c r="N55" s="21">
        <f t="shared" si="3"/>
        <v>3923</v>
      </c>
      <c r="O55" s="37">
        <f>SUM(C55:N55)/12</f>
        <v>4681.25</v>
      </c>
    </row>
    <row r="56" spans="1:17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7" x14ac:dyDescent="0.2">
      <c r="A57" s="16" t="s">
        <v>27</v>
      </c>
      <c r="B57" s="12"/>
      <c r="C57" s="46">
        <f t="shared" ref="C57:O57" si="4">C55/C25</f>
        <v>0.51551389786683899</v>
      </c>
      <c r="D57" s="46">
        <f t="shared" si="4"/>
        <v>0.52323618768988411</v>
      </c>
      <c r="E57" s="46">
        <f t="shared" si="4"/>
        <v>0.52097740894421396</v>
      </c>
      <c r="F57" s="46">
        <f t="shared" si="4"/>
        <v>0.53345944667770162</v>
      </c>
      <c r="G57" s="46">
        <f t="shared" si="4"/>
        <v>0.53940330440984197</v>
      </c>
      <c r="H57" s="46">
        <f t="shared" si="4"/>
        <v>0.56480142396262101</v>
      </c>
      <c r="I57" s="46">
        <f t="shared" si="4"/>
        <v>0.59508625196027187</v>
      </c>
      <c r="J57" s="46">
        <f t="shared" si="4"/>
        <v>0.59437453737971868</v>
      </c>
      <c r="K57" s="46">
        <f t="shared" si="4"/>
        <v>0.55542269520506993</v>
      </c>
      <c r="L57" s="46">
        <f t="shared" si="4"/>
        <v>0.53755197505197505</v>
      </c>
      <c r="M57" s="46">
        <f t="shared" si="4"/>
        <v>0.52730331262939956</v>
      </c>
      <c r="N57" s="46">
        <f t="shared" si="4"/>
        <v>0.51200730879665879</v>
      </c>
      <c r="O57" s="47">
        <f t="shared" si="4"/>
        <v>0.54445801349150968</v>
      </c>
    </row>
    <row r="58" spans="1:17" ht="12.75" thickBot="1" x14ac:dyDescent="0.25">
      <c r="A58" s="32" t="s">
        <v>79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7" x14ac:dyDescent="0.2">
      <c r="A60" s="33"/>
      <c r="B60" s="6"/>
      <c r="C60" s="6"/>
      <c r="D60" s="6"/>
      <c r="E60" s="35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ht="12.75" x14ac:dyDescent="0.2">
      <c r="A61" s="86" t="s">
        <v>41</v>
      </c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7" x14ac:dyDescent="0.2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33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66"/>
  <sheetViews>
    <sheetView workbookViewId="0">
      <selection activeCell="Q27" sqref="Q27"/>
    </sheetView>
  </sheetViews>
  <sheetFormatPr defaultRowHeight="12.75" x14ac:dyDescent="0.2"/>
  <cols>
    <col min="1" max="1" width="11.42578125" customWidth="1"/>
  </cols>
  <sheetData>
    <row r="1" spans="1:16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">
      <c r="A2" s="6"/>
      <c r="B2" s="6" t="s">
        <v>80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73"/>
    </row>
    <row r="3" spans="1:16" ht="13.5" thickBot="1" x14ac:dyDescent="0.25">
      <c r="A3" s="73" t="s">
        <v>73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16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  <c r="P4" s="73"/>
    </row>
    <row r="5" spans="1:16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  <c r="P5" s="73"/>
    </row>
    <row r="6" spans="1:16" ht="13.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  <c r="P6" s="73"/>
    </row>
    <row r="7" spans="1:16" ht="15" x14ac:dyDescent="0.25">
      <c r="A7" s="54" t="s">
        <v>52</v>
      </c>
      <c r="B7" s="12"/>
      <c r="C7" s="89">
        <v>76</v>
      </c>
      <c r="D7" s="88">
        <v>75</v>
      </c>
      <c r="E7" s="88">
        <v>84</v>
      </c>
      <c r="F7" s="88">
        <v>81</v>
      </c>
      <c r="G7" s="89">
        <v>76</v>
      </c>
      <c r="H7" s="88">
        <v>73</v>
      </c>
      <c r="I7" s="88">
        <v>64</v>
      </c>
      <c r="J7" s="88">
        <v>62</v>
      </c>
      <c r="K7" s="88">
        <v>70</v>
      </c>
      <c r="L7" s="88">
        <v>63</v>
      </c>
      <c r="M7" s="88">
        <v>64</v>
      </c>
      <c r="N7" s="88">
        <v>63</v>
      </c>
      <c r="O7" s="19">
        <f>SUM(C7:N7)/12</f>
        <v>70.916666666666671</v>
      </c>
      <c r="P7" s="92"/>
    </row>
    <row r="8" spans="1:16" x14ac:dyDescent="0.2">
      <c r="A8" s="54" t="s">
        <v>53</v>
      </c>
      <c r="B8" s="12"/>
      <c r="C8" s="89">
        <v>23</v>
      </c>
      <c r="D8" s="88">
        <v>22</v>
      </c>
      <c r="E8" s="88">
        <v>19</v>
      </c>
      <c r="F8" s="88">
        <v>19</v>
      </c>
      <c r="G8" s="89">
        <v>18</v>
      </c>
      <c r="H8" s="88">
        <v>18</v>
      </c>
      <c r="I8" s="88">
        <v>18</v>
      </c>
      <c r="J8" s="88">
        <v>17</v>
      </c>
      <c r="K8" s="88">
        <v>19</v>
      </c>
      <c r="L8" s="88">
        <v>21</v>
      </c>
      <c r="M8" s="88">
        <v>19</v>
      </c>
      <c r="N8" s="88">
        <v>15</v>
      </c>
      <c r="O8" s="19">
        <f t="shared" ref="O8:O22" si="0">SUM(C8:N8)/12</f>
        <v>19</v>
      </c>
      <c r="P8" s="73"/>
    </row>
    <row r="9" spans="1:16" x14ac:dyDescent="0.2">
      <c r="A9" s="55" t="s">
        <v>18</v>
      </c>
      <c r="B9" s="12"/>
      <c r="C9" s="89">
        <v>1124</v>
      </c>
      <c r="D9" s="88">
        <v>1113</v>
      </c>
      <c r="E9" s="88">
        <v>1071</v>
      </c>
      <c r="F9" s="88">
        <v>1039</v>
      </c>
      <c r="G9" s="89">
        <v>1005</v>
      </c>
      <c r="H9" s="88">
        <v>985</v>
      </c>
      <c r="I9" s="88">
        <v>993</v>
      </c>
      <c r="J9" s="88">
        <v>992</v>
      </c>
      <c r="K9" s="88">
        <v>1009</v>
      </c>
      <c r="L9" s="88">
        <v>953</v>
      </c>
      <c r="M9" s="88">
        <v>938</v>
      </c>
      <c r="N9" s="88">
        <v>916</v>
      </c>
      <c r="O9" s="19">
        <f t="shared" si="0"/>
        <v>1011.5</v>
      </c>
      <c r="P9" s="73"/>
    </row>
    <row r="10" spans="1:16" x14ac:dyDescent="0.2">
      <c r="A10" s="55" t="s">
        <v>19</v>
      </c>
      <c r="B10" s="12"/>
      <c r="C10" s="89">
        <v>6</v>
      </c>
      <c r="D10" s="88">
        <v>7</v>
      </c>
      <c r="E10" s="88">
        <v>7</v>
      </c>
      <c r="F10" s="88">
        <v>6</v>
      </c>
      <c r="G10" s="89">
        <v>7</v>
      </c>
      <c r="H10" s="88">
        <v>6</v>
      </c>
      <c r="I10" s="88">
        <v>6</v>
      </c>
      <c r="J10" s="88">
        <v>5</v>
      </c>
      <c r="K10" s="88">
        <v>6</v>
      </c>
      <c r="L10" s="88">
        <v>6</v>
      </c>
      <c r="M10" s="88">
        <v>6</v>
      </c>
      <c r="N10" s="88">
        <v>5</v>
      </c>
      <c r="O10" s="19">
        <f t="shared" si="0"/>
        <v>6.083333333333333</v>
      </c>
      <c r="P10" s="73"/>
    </row>
    <row r="11" spans="1:16" x14ac:dyDescent="0.2">
      <c r="A11" s="48" t="s">
        <v>54</v>
      </c>
      <c r="B11" s="12"/>
      <c r="C11" s="89">
        <v>27</v>
      </c>
      <c r="D11" s="88">
        <v>24</v>
      </c>
      <c r="E11" s="88">
        <v>21</v>
      </c>
      <c r="F11" s="88">
        <v>23</v>
      </c>
      <c r="G11" s="89">
        <v>20</v>
      </c>
      <c r="H11" s="88">
        <v>23</v>
      </c>
      <c r="I11" s="88">
        <v>25</v>
      </c>
      <c r="J11" s="88">
        <v>22</v>
      </c>
      <c r="K11" s="88">
        <v>25</v>
      </c>
      <c r="L11" s="88">
        <v>21</v>
      </c>
      <c r="M11" s="88">
        <v>19</v>
      </c>
      <c r="N11" s="88">
        <v>15</v>
      </c>
      <c r="O11" s="19">
        <f t="shared" si="0"/>
        <v>22.083333333333332</v>
      </c>
      <c r="P11" s="73"/>
    </row>
    <row r="12" spans="1:16" x14ac:dyDescent="0.2">
      <c r="A12" s="48" t="s">
        <v>36</v>
      </c>
      <c r="B12" s="12"/>
      <c r="C12" s="89">
        <v>1169</v>
      </c>
      <c r="D12" s="88">
        <v>1162</v>
      </c>
      <c r="E12" s="88">
        <v>1126</v>
      </c>
      <c r="F12" s="88">
        <v>1072</v>
      </c>
      <c r="G12" s="89">
        <v>1037</v>
      </c>
      <c r="H12" s="88">
        <v>1001</v>
      </c>
      <c r="I12" s="88">
        <v>949</v>
      </c>
      <c r="J12" s="88">
        <v>913</v>
      </c>
      <c r="K12" s="88">
        <v>872</v>
      </c>
      <c r="L12" s="88">
        <v>806</v>
      </c>
      <c r="M12" s="88">
        <v>773</v>
      </c>
      <c r="N12" s="88">
        <v>724</v>
      </c>
      <c r="O12" s="19">
        <f t="shared" si="0"/>
        <v>967</v>
      </c>
      <c r="P12" s="73"/>
    </row>
    <row r="13" spans="1:16" x14ac:dyDescent="0.2">
      <c r="A13" s="55" t="s">
        <v>31</v>
      </c>
      <c r="B13" s="12"/>
      <c r="C13" s="89">
        <v>2326</v>
      </c>
      <c r="D13" s="88">
        <v>2367</v>
      </c>
      <c r="E13" s="88">
        <v>2343</v>
      </c>
      <c r="F13" s="88">
        <v>2239</v>
      </c>
      <c r="G13" s="89">
        <v>2211</v>
      </c>
      <c r="H13" s="88">
        <v>2146</v>
      </c>
      <c r="I13" s="88">
        <v>2114</v>
      </c>
      <c r="J13" s="88">
        <v>2106</v>
      </c>
      <c r="K13" s="88">
        <v>2084</v>
      </c>
      <c r="L13" s="88">
        <v>2039</v>
      </c>
      <c r="M13" s="88">
        <v>1997</v>
      </c>
      <c r="N13" s="88">
        <v>1939</v>
      </c>
      <c r="O13" s="19">
        <f t="shared" si="0"/>
        <v>2159.25</v>
      </c>
      <c r="P13" s="73"/>
    </row>
    <row r="14" spans="1:16" x14ac:dyDescent="0.2">
      <c r="A14" s="55" t="s">
        <v>20</v>
      </c>
      <c r="B14" s="12"/>
      <c r="C14" s="89">
        <v>322</v>
      </c>
      <c r="D14" s="88">
        <v>327</v>
      </c>
      <c r="E14" s="88">
        <v>302</v>
      </c>
      <c r="F14" s="88">
        <v>276</v>
      </c>
      <c r="G14" s="89">
        <v>262</v>
      </c>
      <c r="H14" s="88">
        <v>253</v>
      </c>
      <c r="I14" s="88">
        <v>260</v>
      </c>
      <c r="J14" s="88">
        <v>255</v>
      </c>
      <c r="K14" s="88">
        <v>231</v>
      </c>
      <c r="L14" s="88">
        <v>218</v>
      </c>
      <c r="M14" s="88">
        <v>238</v>
      </c>
      <c r="N14" s="88">
        <v>214</v>
      </c>
      <c r="O14" s="19">
        <f t="shared" si="0"/>
        <v>263.16666666666669</v>
      </c>
      <c r="P14" s="73"/>
    </row>
    <row r="15" spans="1:16" x14ac:dyDescent="0.2">
      <c r="A15" s="48" t="s">
        <v>32</v>
      </c>
      <c r="B15" s="12"/>
      <c r="C15" s="89">
        <v>870</v>
      </c>
      <c r="D15" s="88">
        <v>862</v>
      </c>
      <c r="E15" s="88">
        <v>875</v>
      </c>
      <c r="F15" s="88">
        <v>804</v>
      </c>
      <c r="G15" s="89">
        <v>828</v>
      </c>
      <c r="H15" s="88">
        <v>777</v>
      </c>
      <c r="I15" s="88">
        <v>790</v>
      </c>
      <c r="J15" s="88">
        <v>789</v>
      </c>
      <c r="K15" s="88">
        <v>756</v>
      </c>
      <c r="L15" s="88">
        <v>743</v>
      </c>
      <c r="M15" s="88">
        <v>772</v>
      </c>
      <c r="N15" s="88">
        <v>771</v>
      </c>
      <c r="O15" s="19">
        <f t="shared" si="0"/>
        <v>803.08333333333337</v>
      </c>
      <c r="P15" s="73"/>
    </row>
    <row r="16" spans="1:16" x14ac:dyDescent="0.2">
      <c r="A16" s="48" t="s">
        <v>55</v>
      </c>
      <c r="B16" s="12"/>
      <c r="C16" s="89">
        <v>329</v>
      </c>
      <c r="D16" s="88">
        <v>334</v>
      </c>
      <c r="E16" s="88">
        <v>337</v>
      </c>
      <c r="F16" s="88">
        <v>343</v>
      </c>
      <c r="G16" s="89">
        <v>340</v>
      </c>
      <c r="H16" s="88">
        <v>367</v>
      </c>
      <c r="I16" s="88">
        <v>363</v>
      </c>
      <c r="J16" s="88">
        <v>354</v>
      </c>
      <c r="K16" s="88">
        <v>342</v>
      </c>
      <c r="L16" s="88">
        <v>327</v>
      </c>
      <c r="M16" s="88">
        <v>336</v>
      </c>
      <c r="N16" s="88">
        <v>318</v>
      </c>
      <c r="O16" s="19">
        <f t="shared" si="0"/>
        <v>340.83333333333331</v>
      </c>
      <c r="P16" s="73"/>
    </row>
    <row r="17" spans="1:16" x14ac:dyDescent="0.2">
      <c r="A17" s="54" t="s">
        <v>21</v>
      </c>
      <c r="B17" s="12"/>
      <c r="C17" s="89">
        <v>674</v>
      </c>
      <c r="D17" s="88">
        <v>646</v>
      </c>
      <c r="E17" s="88">
        <v>624</v>
      </c>
      <c r="F17" s="88">
        <v>577</v>
      </c>
      <c r="G17" s="89">
        <v>573</v>
      </c>
      <c r="H17" s="88">
        <v>504</v>
      </c>
      <c r="I17" s="88">
        <v>473</v>
      </c>
      <c r="J17" s="88">
        <v>422</v>
      </c>
      <c r="K17" s="88">
        <v>399</v>
      </c>
      <c r="L17" s="88">
        <v>363</v>
      </c>
      <c r="M17" s="88">
        <v>343</v>
      </c>
      <c r="N17" s="88">
        <v>337</v>
      </c>
      <c r="O17" s="19">
        <f t="shared" si="0"/>
        <v>494.58333333333331</v>
      </c>
      <c r="P17" s="73"/>
    </row>
    <row r="18" spans="1:16" x14ac:dyDescent="0.2">
      <c r="A18" s="54" t="s">
        <v>56</v>
      </c>
      <c r="B18" s="12"/>
      <c r="C18" s="89">
        <v>62</v>
      </c>
      <c r="D18" s="88">
        <v>60</v>
      </c>
      <c r="E18" s="88">
        <v>67</v>
      </c>
      <c r="F18" s="88">
        <v>58</v>
      </c>
      <c r="G18" s="89">
        <v>63</v>
      </c>
      <c r="H18" s="88">
        <v>62</v>
      </c>
      <c r="I18" s="88">
        <v>68</v>
      </c>
      <c r="J18" s="88">
        <v>68</v>
      </c>
      <c r="K18" s="88">
        <v>69</v>
      </c>
      <c r="L18" s="88">
        <v>67</v>
      </c>
      <c r="M18" s="88">
        <v>66</v>
      </c>
      <c r="N18" s="88">
        <v>66</v>
      </c>
      <c r="O18" s="19">
        <f t="shared" si="0"/>
        <v>64.666666666666671</v>
      </c>
      <c r="P18" s="73"/>
    </row>
    <row r="19" spans="1:16" x14ac:dyDescent="0.2">
      <c r="A19" s="54" t="s">
        <v>57</v>
      </c>
      <c r="B19" s="12"/>
      <c r="C19" s="89">
        <v>1646</v>
      </c>
      <c r="D19" s="88">
        <v>1533</v>
      </c>
      <c r="E19" s="88">
        <v>1313</v>
      </c>
      <c r="F19" s="88">
        <v>1092</v>
      </c>
      <c r="G19" s="89">
        <v>998</v>
      </c>
      <c r="H19" s="88">
        <v>1217</v>
      </c>
      <c r="I19" s="88">
        <v>1431</v>
      </c>
      <c r="J19" s="88">
        <v>1456</v>
      </c>
      <c r="K19" s="88">
        <v>985</v>
      </c>
      <c r="L19" s="88">
        <v>915</v>
      </c>
      <c r="M19" s="88">
        <v>971</v>
      </c>
      <c r="N19" s="88">
        <v>1278</v>
      </c>
      <c r="O19" s="19">
        <f t="shared" si="0"/>
        <v>1236.25</v>
      </c>
      <c r="P19" s="73"/>
    </row>
    <row r="20" spans="1:16" x14ac:dyDescent="0.2">
      <c r="A20" s="54" t="s">
        <v>58</v>
      </c>
      <c r="B20" s="12"/>
      <c r="C20" s="89">
        <v>206</v>
      </c>
      <c r="D20" s="88">
        <v>205</v>
      </c>
      <c r="E20" s="88">
        <v>209</v>
      </c>
      <c r="F20" s="88">
        <v>212</v>
      </c>
      <c r="G20" s="89">
        <v>204</v>
      </c>
      <c r="H20" s="88">
        <v>207</v>
      </c>
      <c r="I20" s="88">
        <v>223</v>
      </c>
      <c r="J20" s="88">
        <v>217</v>
      </c>
      <c r="K20" s="88">
        <v>218</v>
      </c>
      <c r="L20" s="88">
        <v>205</v>
      </c>
      <c r="M20" s="88">
        <v>216</v>
      </c>
      <c r="N20" s="88">
        <v>196</v>
      </c>
      <c r="O20" s="19">
        <f t="shared" si="0"/>
        <v>209.83333333333334</v>
      </c>
      <c r="P20" s="73"/>
    </row>
    <row r="21" spans="1:16" x14ac:dyDescent="0.2">
      <c r="A21" s="54" t="s">
        <v>59</v>
      </c>
      <c r="B21" s="12"/>
      <c r="C21" s="89">
        <v>1670</v>
      </c>
      <c r="D21" s="88">
        <v>1667</v>
      </c>
      <c r="E21" s="88">
        <v>1653</v>
      </c>
      <c r="F21" s="88">
        <v>1629</v>
      </c>
      <c r="G21" s="89">
        <v>1677</v>
      </c>
      <c r="H21" s="88">
        <v>1995</v>
      </c>
      <c r="I21" s="88">
        <v>2396</v>
      </c>
      <c r="J21" s="88">
        <v>2412</v>
      </c>
      <c r="K21" s="88">
        <v>1827</v>
      </c>
      <c r="L21" s="88">
        <v>1553</v>
      </c>
      <c r="M21" s="88">
        <v>1491</v>
      </c>
      <c r="N21" s="88">
        <v>1467</v>
      </c>
      <c r="O21" s="19">
        <f t="shared" si="0"/>
        <v>1786.4166666666667</v>
      </c>
      <c r="P21" s="73"/>
    </row>
    <row r="22" spans="1:16" x14ac:dyDescent="0.2">
      <c r="A22" s="55" t="s">
        <v>60</v>
      </c>
      <c r="B22" s="12"/>
      <c r="C22" s="89">
        <v>1272</v>
      </c>
      <c r="D22" s="88">
        <v>1275</v>
      </c>
      <c r="E22" s="88">
        <v>1240</v>
      </c>
      <c r="F22" s="88">
        <v>1208</v>
      </c>
      <c r="G22" s="89">
        <v>1204</v>
      </c>
      <c r="H22" s="88">
        <v>1284</v>
      </c>
      <c r="I22" s="88">
        <v>1290</v>
      </c>
      <c r="J22" s="88">
        <v>1331</v>
      </c>
      <c r="K22" s="88">
        <v>1350</v>
      </c>
      <c r="L22" s="88">
        <v>1136</v>
      </c>
      <c r="M22" s="88">
        <v>1088</v>
      </c>
      <c r="N22" s="88">
        <v>1028</v>
      </c>
      <c r="O22" s="19">
        <f t="shared" si="0"/>
        <v>1225.5</v>
      </c>
      <c r="P22" s="73"/>
    </row>
    <row r="23" spans="1:16" ht="13.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P23" s="73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  <c r="P24" s="73"/>
    </row>
    <row r="25" spans="1:16" x14ac:dyDescent="0.2">
      <c r="A25" s="11" t="s">
        <v>24</v>
      </c>
      <c r="B25" s="12"/>
      <c r="C25" s="17">
        <f>SUM(C7:C22)</f>
        <v>11802</v>
      </c>
      <c r="D25" s="17">
        <f t="shared" ref="D25:N25" si="1">SUM(D7:D22)</f>
        <v>11679</v>
      </c>
      <c r="E25" s="17">
        <f t="shared" si="1"/>
        <v>11291</v>
      </c>
      <c r="F25" s="17">
        <f t="shared" si="1"/>
        <v>10678</v>
      </c>
      <c r="G25" s="17">
        <f t="shared" si="1"/>
        <v>10523</v>
      </c>
      <c r="H25" s="17">
        <f t="shared" si="1"/>
        <v>10918</v>
      </c>
      <c r="I25" s="17">
        <f t="shared" si="1"/>
        <v>11463</v>
      </c>
      <c r="J25" s="17">
        <f t="shared" si="1"/>
        <v>11421</v>
      </c>
      <c r="K25" s="17">
        <f>SUM(K7:K22)</f>
        <v>10262</v>
      </c>
      <c r="L25" s="17">
        <f>SUM(L7:L22)</f>
        <v>9436</v>
      </c>
      <c r="M25" s="17">
        <f t="shared" si="1"/>
        <v>9337</v>
      </c>
      <c r="N25" s="17">
        <f t="shared" si="1"/>
        <v>9352</v>
      </c>
      <c r="O25" s="19">
        <f>SUM(C25:N25)/12</f>
        <v>10680.166666666666</v>
      </c>
      <c r="P25" s="80"/>
    </row>
    <row r="26" spans="1:16" ht="13.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  <c r="P26" s="73"/>
    </row>
    <row r="27" spans="1:16" x14ac:dyDescent="0.2">
      <c r="A27" s="73"/>
      <c r="B27" s="73"/>
      <c r="C27" s="73"/>
      <c r="D27" s="73"/>
      <c r="E27" s="73"/>
      <c r="F27" s="73"/>
      <c r="G27" s="73"/>
      <c r="H27" s="73"/>
      <c r="I27" s="73"/>
      <c r="J27" s="73"/>
      <c r="K27" s="73"/>
      <c r="L27" s="73"/>
      <c r="M27" s="73"/>
      <c r="N27" s="73"/>
      <c r="O27" s="73"/>
      <c r="P27" s="73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  <c r="P28" s="73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73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73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81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73"/>
    </row>
    <row r="33" spans="1:16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  <c r="M33" s="73"/>
      <c r="N33" s="73"/>
      <c r="O33" s="73"/>
      <c r="P33" s="73"/>
    </row>
    <row r="34" spans="1:16" ht="13.5" thickBot="1" x14ac:dyDescent="0.25">
      <c r="A34" s="73"/>
      <c r="B34" s="73"/>
      <c r="C34" s="73"/>
      <c r="D34" s="73"/>
      <c r="E34" s="73"/>
      <c r="F34" s="73"/>
      <c r="G34" s="73"/>
      <c r="H34" s="73"/>
      <c r="I34" s="73"/>
      <c r="J34" s="73"/>
      <c r="K34" s="73"/>
      <c r="L34" s="73"/>
      <c r="M34" s="73"/>
      <c r="N34" s="73"/>
      <c r="O34" s="73"/>
      <c r="P34" s="73"/>
    </row>
    <row r="35" spans="1:16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  <c r="P35" s="73"/>
    </row>
    <row r="36" spans="1:16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  <c r="P36" s="73"/>
    </row>
    <row r="37" spans="1:16" ht="13.5" thickBot="1" x14ac:dyDescent="0.25">
      <c r="A37" s="74"/>
      <c r="B37" s="75"/>
      <c r="C37" s="91"/>
      <c r="D37" s="91"/>
      <c r="E37" s="91"/>
      <c r="F37" s="91"/>
      <c r="G37" s="91"/>
      <c r="H37" s="91"/>
      <c r="I37" s="91"/>
      <c r="J37" s="91"/>
      <c r="K37" s="91"/>
      <c r="L37" s="91"/>
      <c r="M37" s="91"/>
      <c r="N37" s="91"/>
      <c r="O37" s="45" t="s">
        <v>42</v>
      </c>
      <c r="P37" s="73"/>
    </row>
    <row r="38" spans="1:16" x14ac:dyDescent="0.2">
      <c r="A38" s="54" t="s">
        <v>52</v>
      </c>
      <c r="B38" s="12"/>
      <c r="C38" s="88">
        <v>28</v>
      </c>
      <c r="D38" s="88">
        <v>28</v>
      </c>
      <c r="E38" s="88">
        <v>28</v>
      </c>
      <c r="F38" s="88">
        <v>27</v>
      </c>
      <c r="G38" s="88">
        <v>26</v>
      </c>
      <c r="H38" s="88">
        <v>26</v>
      </c>
      <c r="I38" s="88">
        <v>27</v>
      </c>
      <c r="J38" s="88">
        <v>26</v>
      </c>
      <c r="K38" s="88">
        <v>25</v>
      </c>
      <c r="L38" s="88">
        <v>21</v>
      </c>
      <c r="M38" s="88">
        <v>21</v>
      </c>
      <c r="N38" s="88">
        <v>25</v>
      </c>
      <c r="O38" s="19">
        <f>SUM(C38:N38)/12</f>
        <v>25.666666666666668</v>
      </c>
      <c r="P38" s="73"/>
    </row>
    <row r="39" spans="1:16" x14ac:dyDescent="0.2">
      <c r="A39" s="54" t="s">
        <v>53</v>
      </c>
      <c r="B39" s="12"/>
      <c r="C39" s="88">
        <v>6</v>
      </c>
      <c r="D39" s="88">
        <v>6</v>
      </c>
      <c r="E39" s="88">
        <v>5</v>
      </c>
      <c r="F39" s="88">
        <v>4</v>
      </c>
      <c r="G39" s="88">
        <v>3</v>
      </c>
      <c r="H39" s="88">
        <v>3</v>
      </c>
      <c r="I39" s="88">
        <v>4</v>
      </c>
      <c r="J39" s="88">
        <v>3</v>
      </c>
      <c r="K39" s="88">
        <v>4</v>
      </c>
      <c r="L39" s="88">
        <v>3</v>
      </c>
      <c r="M39" s="88">
        <v>3</v>
      </c>
      <c r="N39" s="88">
        <v>3</v>
      </c>
      <c r="O39" s="19">
        <f t="shared" ref="O39:O53" si="2">SUM(C39:N39)/12</f>
        <v>3.9166666666666665</v>
      </c>
      <c r="P39" s="73"/>
    </row>
    <row r="40" spans="1:16" x14ac:dyDescent="0.2">
      <c r="A40" s="55" t="s">
        <v>18</v>
      </c>
      <c r="B40" s="12"/>
      <c r="C40" s="88">
        <v>510</v>
      </c>
      <c r="D40" s="88">
        <v>513</v>
      </c>
      <c r="E40" s="88">
        <v>496</v>
      </c>
      <c r="F40" s="88">
        <v>482</v>
      </c>
      <c r="G40" s="88">
        <v>474</v>
      </c>
      <c r="H40" s="88">
        <v>461</v>
      </c>
      <c r="I40" s="88">
        <v>477</v>
      </c>
      <c r="J40" s="88">
        <v>480</v>
      </c>
      <c r="K40" s="88">
        <v>485</v>
      </c>
      <c r="L40" s="88">
        <v>465</v>
      </c>
      <c r="M40" s="88">
        <v>461</v>
      </c>
      <c r="N40" s="88">
        <v>458</v>
      </c>
      <c r="O40" s="19">
        <f t="shared" si="2"/>
        <v>480.16666666666669</v>
      </c>
      <c r="P40" s="73"/>
    </row>
    <row r="41" spans="1:16" x14ac:dyDescent="0.2">
      <c r="A41" s="55" t="s">
        <v>19</v>
      </c>
      <c r="B41" s="12"/>
      <c r="C41" s="88">
        <v>2</v>
      </c>
      <c r="D41" s="88">
        <v>3</v>
      </c>
      <c r="E41" s="88">
        <v>3</v>
      </c>
      <c r="F41" s="88">
        <v>3</v>
      </c>
      <c r="G41" s="88">
        <v>3</v>
      </c>
      <c r="H41" s="88">
        <v>3</v>
      </c>
      <c r="I41" s="88">
        <v>3</v>
      </c>
      <c r="J41" s="88">
        <v>2</v>
      </c>
      <c r="K41" s="88">
        <v>3</v>
      </c>
      <c r="L41" s="88">
        <v>3</v>
      </c>
      <c r="M41" s="88">
        <v>3</v>
      </c>
      <c r="N41" s="88">
        <v>2</v>
      </c>
      <c r="O41" s="19">
        <f t="shared" si="2"/>
        <v>2.75</v>
      </c>
      <c r="P41" s="73"/>
    </row>
    <row r="42" spans="1:16" x14ac:dyDescent="0.2">
      <c r="A42" s="48" t="s">
        <v>54</v>
      </c>
      <c r="B42" s="12"/>
      <c r="C42" s="88">
        <v>7</v>
      </c>
      <c r="D42" s="88">
        <v>5</v>
      </c>
      <c r="E42" s="88">
        <v>5</v>
      </c>
      <c r="F42" s="88">
        <v>4</v>
      </c>
      <c r="G42" s="88">
        <v>4</v>
      </c>
      <c r="H42" s="88">
        <v>3</v>
      </c>
      <c r="I42" s="88">
        <v>5</v>
      </c>
      <c r="J42" s="88">
        <v>5</v>
      </c>
      <c r="K42" s="88">
        <v>7</v>
      </c>
      <c r="L42" s="88">
        <v>5</v>
      </c>
      <c r="M42" s="88">
        <v>4</v>
      </c>
      <c r="N42" s="88">
        <v>2</v>
      </c>
      <c r="O42" s="19">
        <f t="shared" si="2"/>
        <v>4.666666666666667</v>
      </c>
      <c r="P42" s="73"/>
    </row>
    <row r="43" spans="1:16" x14ac:dyDescent="0.2">
      <c r="A43" s="48" t="s">
        <v>36</v>
      </c>
      <c r="B43" s="12"/>
      <c r="C43" s="88">
        <v>147</v>
      </c>
      <c r="D43" s="88">
        <v>143</v>
      </c>
      <c r="E43" s="88">
        <v>141</v>
      </c>
      <c r="F43" s="88">
        <v>136</v>
      </c>
      <c r="G43" s="88">
        <v>131</v>
      </c>
      <c r="H43" s="88">
        <v>127</v>
      </c>
      <c r="I43" s="88">
        <v>122</v>
      </c>
      <c r="J43" s="88">
        <v>116</v>
      </c>
      <c r="K43" s="88">
        <v>115</v>
      </c>
      <c r="L43" s="88">
        <v>113</v>
      </c>
      <c r="M43" s="88">
        <v>106</v>
      </c>
      <c r="N43" s="88">
        <v>97</v>
      </c>
      <c r="O43" s="19">
        <f t="shared" si="2"/>
        <v>124.5</v>
      </c>
      <c r="P43" s="73"/>
    </row>
    <row r="44" spans="1:16" x14ac:dyDescent="0.2">
      <c r="A44" s="55" t="s">
        <v>31</v>
      </c>
      <c r="B44" s="12"/>
      <c r="C44" s="88">
        <v>1256</v>
      </c>
      <c r="D44" s="88">
        <v>1297</v>
      </c>
      <c r="E44" s="88">
        <v>1284</v>
      </c>
      <c r="F44" s="88">
        <v>1233</v>
      </c>
      <c r="G44" s="88">
        <v>1225</v>
      </c>
      <c r="H44" s="88">
        <v>1188</v>
      </c>
      <c r="I44" s="88">
        <v>1174</v>
      </c>
      <c r="J44" s="88">
        <v>1170</v>
      </c>
      <c r="K44" s="88">
        <v>1156</v>
      </c>
      <c r="L44" s="88">
        <v>1142</v>
      </c>
      <c r="M44" s="88">
        <v>1108</v>
      </c>
      <c r="N44" s="88">
        <v>1064</v>
      </c>
      <c r="O44" s="19">
        <f t="shared" si="2"/>
        <v>1191.4166666666667</v>
      </c>
      <c r="P44" s="73"/>
    </row>
    <row r="45" spans="1:16" x14ac:dyDescent="0.2">
      <c r="A45" s="55" t="s">
        <v>20</v>
      </c>
      <c r="B45" s="12"/>
      <c r="C45" s="88">
        <v>111</v>
      </c>
      <c r="D45" s="88">
        <v>123</v>
      </c>
      <c r="E45" s="88">
        <v>111</v>
      </c>
      <c r="F45" s="88">
        <v>105</v>
      </c>
      <c r="G45" s="88">
        <v>99</v>
      </c>
      <c r="H45" s="88">
        <v>106</v>
      </c>
      <c r="I45" s="88">
        <v>107</v>
      </c>
      <c r="J45" s="88">
        <v>111</v>
      </c>
      <c r="K45" s="88">
        <v>97</v>
      </c>
      <c r="L45" s="88">
        <v>88</v>
      </c>
      <c r="M45" s="88">
        <v>93</v>
      </c>
      <c r="N45" s="88">
        <v>79</v>
      </c>
      <c r="O45" s="19">
        <f t="shared" si="2"/>
        <v>102.5</v>
      </c>
      <c r="P45" s="73"/>
    </row>
    <row r="46" spans="1:16" x14ac:dyDescent="0.2">
      <c r="A46" s="48" t="s">
        <v>32</v>
      </c>
      <c r="B46" s="12"/>
      <c r="C46" s="88">
        <v>475</v>
      </c>
      <c r="D46" s="88">
        <v>474</v>
      </c>
      <c r="E46" s="88">
        <v>479</v>
      </c>
      <c r="F46" s="88">
        <v>447</v>
      </c>
      <c r="G46" s="88">
        <v>461</v>
      </c>
      <c r="H46" s="88">
        <v>440</v>
      </c>
      <c r="I46" s="88">
        <v>458</v>
      </c>
      <c r="J46" s="88">
        <v>443</v>
      </c>
      <c r="K46" s="88">
        <v>433</v>
      </c>
      <c r="L46" s="88">
        <v>426</v>
      </c>
      <c r="M46" s="88">
        <v>423</v>
      </c>
      <c r="N46" s="88">
        <v>424</v>
      </c>
      <c r="O46" s="19">
        <f t="shared" si="2"/>
        <v>448.58333333333331</v>
      </c>
      <c r="P46" s="73"/>
    </row>
    <row r="47" spans="1:16" x14ac:dyDescent="0.2">
      <c r="A47" s="48" t="s">
        <v>55</v>
      </c>
      <c r="B47" s="12"/>
      <c r="C47" s="88">
        <v>156</v>
      </c>
      <c r="D47" s="88">
        <v>160</v>
      </c>
      <c r="E47" s="88">
        <v>158</v>
      </c>
      <c r="F47" s="88">
        <v>170</v>
      </c>
      <c r="G47" s="88">
        <v>160</v>
      </c>
      <c r="H47" s="88">
        <v>170</v>
      </c>
      <c r="I47" s="88">
        <v>172</v>
      </c>
      <c r="J47" s="88">
        <v>169</v>
      </c>
      <c r="K47" s="88">
        <v>163</v>
      </c>
      <c r="L47" s="88">
        <v>163</v>
      </c>
      <c r="M47" s="88">
        <v>174</v>
      </c>
      <c r="N47" s="88">
        <v>170</v>
      </c>
      <c r="O47" s="19">
        <f t="shared" si="2"/>
        <v>165.41666666666666</v>
      </c>
      <c r="P47" s="73"/>
    </row>
    <row r="48" spans="1:16" x14ac:dyDescent="0.2">
      <c r="A48" s="54" t="s">
        <v>21</v>
      </c>
      <c r="B48" s="12"/>
      <c r="C48" s="88">
        <v>403</v>
      </c>
      <c r="D48" s="88">
        <v>392</v>
      </c>
      <c r="E48" s="88">
        <v>369</v>
      </c>
      <c r="F48" s="88">
        <v>341</v>
      </c>
      <c r="G48" s="88">
        <v>344</v>
      </c>
      <c r="H48" s="88">
        <v>306</v>
      </c>
      <c r="I48" s="88">
        <v>282</v>
      </c>
      <c r="J48" s="88">
        <v>246</v>
      </c>
      <c r="K48" s="88">
        <v>231</v>
      </c>
      <c r="L48" s="88">
        <v>210</v>
      </c>
      <c r="M48" s="88">
        <v>212</v>
      </c>
      <c r="N48" s="88">
        <v>202</v>
      </c>
      <c r="O48" s="19">
        <f t="shared" si="2"/>
        <v>294.83333333333331</v>
      </c>
      <c r="P48" s="73"/>
    </row>
    <row r="49" spans="1:16" x14ac:dyDescent="0.2">
      <c r="A49" s="54" t="s">
        <v>56</v>
      </c>
      <c r="B49" s="12"/>
      <c r="C49" s="88">
        <v>33</v>
      </c>
      <c r="D49" s="88">
        <v>32</v>
      </c>
      <c r="E49" s="88">
        <v>33</v>
      </c>
      <c r="F49" s="88">
        <v>30</v>
      </c>
      <c r="G49" s="88">
        <v>35</v>
      </c>
      <c r="H49" s="88">
        <v>34</v>
      </c>
      <c r="I49" s="88">
        <v>41</v>
      </c>
      <c r="J49" s="88">
        <v>41</v>
      </c>
      <c r="K49" s="88">
        <v>40</v>
      </c>
      <c r="L49" s="88">
        <v>40</v>
      </c>
      <c r="M49" s="88">
        <v>40</v>
      </c>
      <c r="N49" s="88">
        <v>40</v>
      </c>
      <c r="O49" s="19">
        <f t="shared" si="2"/>
        <v>36.583333333333336</v>
      </c>
      <c r="P49" s="73"/>
    </row>
    <row r="50" spans="1:16" x14ac:dyDescent="0.2">
      <c r="A50" s="54" t="s">
        <v>57</v>
      </c>
      <c r="B50" s="12"/>
      <c r="C50" s="88">
        <v>713</v>
      </c>
      <c r="D50" s="88">
        <v>654</v>
      </c>
      <c r="E50" s="88">
        <v>599</v>
      </c>
      <c r="F50" s="88">
        <v>560</v>
      </c>
      <c r="G50" s="88">
        <v>556</v>
      </c>
      <c r="H50" s="88">
        <v>769</v>
      </c>
      <c r="I50" s="88">
        <v>993</v>
      </c>
      <c r="J50" s="88">
        <v>1016</v>
      </c>
      <c r="K50" s="88">
        <v>581</v>
      </c>
      <c r="L50" s="88">
        <v>488</v>
      </c>
      <c r="M50" s="88">
        <v>502</v>
      </c>
      <c r="N50" s="88">
        <v>524</v>
      </c>
      <c r="O50" s="19">
        <f t="shared" si="2"/>
        <v>662.91666666666663</v>
      </c>
      <c r="P50" s="73"/>
    </row>
    <row r="51" spans="1:16" x14ac:dyDescent="0.2">
      <c r="A51" s="54" t="s">
        <v>58</v>
      </c>
      <c r="B51" s="12"/>
      <c r="C51" s="88">
        <v>179</v>
      </c>
      <c r="D51" s="88">
        <v>182</v>
      </c>
      <c r="E51" s="88">
        <v>186</v>
      </c>
      <c r="F51" s="88">
        <v>184</v>
      </c>
      <c r="G51" s="88">
        <v>176</v>
      </c>
      <c r="H51" s="88">
        <v>179</v>
      </c>
      <c r="I51" s="88">
        <v>195</v>
      </c>
      <c r="J51" s="88">
        <v>194</v>
      </c>
      <c r="K51" s="88">
        <v>193</v>
      </c>
      <c r="L51" s="88">
        <v>176</v>
      </c>
      <c r="M51" s="88">
        <v>185</v>
      </c>
      <c r="N51" s="88">
        <v>172</v>
      </c>
      <c r="O51" s="19">
        <f t="shared" si="2"/>
        <v>183.41666666666666</v>
      </c>
      <c r="P51" s="73"/>
    </row>
    <row r="52" spans="1:16" x14ac:dyDescent="0.2">
      <c r="A52" s="54" t="s">
        <v>59</v>
      </c>
      <c r="B52" s="12"/>
      <c r="C52" s="88">
        <v>1065</v>
      </c>
      <c r="D52" s="88">
        <v>1057</v>
      </c>
      <c r="E52" s="88">
        <v>1067</v>
      </c>
      <c r="F52" s="88">
        <v>1048</v>
      </c>
      <c r="G52" s="88">
        <v>1069</v>
      </c>
      <c r="H52" s="88">
        <v>1356</v>
      </c>
      <c r="I52" s="88">
        <v>1722</v>
      </c>
      <c r="J52" s="88">
        <v>1723</v>
      </c>
      <c r="K52" s="88">
        <v>1186</v>
      </c>
      <c r="L52" s="88">
        <v>995</v>
      </c>
      <c r="M52" s="88">
        <v>954</v>
      </c>
      <c r="N52" s="88">
        <v>936</v>
      </c>
      <c r="O52" s="19">
        <f t="shared" si="2"/>
        <v>1181.5</v>
      </c>
      <c r="P52" s="73"/>
    </row>
    <row r="53" spans="1:16" x14ac:dyDescent="0.2">
      <c r="A53" s="55" t="s">
        <v>60</v>
      </c>
      <c r="B53" s="12"/>
      <c r="C53" s="88">
        <v>600</v>
      </c>
      <c r="D53" s="88">
        <v>586</v>
      </c>
      <c r="E53" s="88">
        <v>574</v>
      </c>
      <c r="F53" s="88">
        <v>582</v>
      </c>
      <c r="G53" s="88">
        <v>586</v>
      </c>
      <c r="H53" s="88">
        <v>690</v>
      </c>
      <c r="I53" s="88">
        <v>710</v>
      </c>
      <c r="J53" s="88">
        <v>737</v>
      </c>
      <c r="K53" s="88">
        <v>722</v>
      </c>
      <c r="L53" s="88">
        <v>598</v>
      </c>
      <c r="M53" s="88">
        <v>573</v>
      </c>
      <c r="N53" s="88">
        <v>560</v>
      </c>
      <c r="O53" s="19">
        <f t="shared" si="2"/>
        <v>626.5</v>
      </c>
      <c r="P53" s="73"/>
    </row>
    <row r="54" spans="1:16" ht="13.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  <c r="P54" s="73"/>
    </row>
    <row r="55" spans="1:16" x14ac:dyDescent="0.2">
      <c r="A55" s="7" t="s">
        <v>24</v>
      </c>
      <c r="B55" s="8"/>
      <c r="C55" s="21">
        <f>SUM(C38:C54)</f>
        <v>5691</v>
      </c>
      <c r="D55" s="21">
        <f t="shared" ref="D55:N55" si="3">SUM(D38:D54)</f>
        <v>5655</v>
      </c>
      <c r="E55" s="21">
        <f>SUM(E38:E53)</f>
        <v>5538</v>
      </c>
      <c r="F55" s="21">
        <f t="shared" si="3"/>
        <v>5356</v>
      </c>
      <c r="G55" s="21">
        <f t="shared" si="3"/>
        <v>5352</v>
      </c>
      <c r="H55" s="21">
        <f t="shared" si="3"/>
        <v>5861</v>
      </c>
      <c r="I55" s="21">
        <f t="shared" si="3"/>
        <v>6492</v>
      </c>
      <c r="J55" s="21">
        <f t="shared" si="3"/>
        <v>6482</v>
      </c>
      <c r="K55" s="21">
        <f t="shared" si="3"/>
        <v>5441</v>
      </c>
      <c r="L55" s="21">
        <f t="shared" si="3"/>
        <v>4936</v>
      </c>
      <c r="M55" s="21">
        <f t="shared" si="3"/>
        <v>4862</v>
      </c>
      <c r="N55" s="21">
        <f t="shared" si="3"/>
        <v>4758</v>
      </c>
      <c r="O55" s="37">
        <f>SUM(C55:N55)/12</f>
        <v>5535.333333333333</v>
      </c>
      <c r="P55" s="73"/>
    </row>
    <row r="56" spans="1:16" ht="13.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  <c r="P56" s="73"/>
    </row>
    <row r="57" spans="1:16" x14ac:dyDescent="0.2">
      <c r="A57" s="16" t="s">
        <v>27</v>
      </c>
      <c r="B57" s="12"/>
      <c r="C57" s="46">
        <f t="shared" ref="C57:O57" si="4">C55/C25</f>
        <v>0.48220640569395018</v>
      </c>
      <c r="D57" s="46">
        <f t="shared" si="4"/>
        <v>0.48420241459029029</v>
      </c>
      <c r="E57" s="46">
        <f t="shared" si="4"/>
        <v>0.49047914268001064</v>
      </c>
      <c r="F57" s="46">
        <f t="shared" si="4"/>
        <v>0.50159205843790977</v>
      </c>
      <c r="G57" s="46">
        <f t="shared" si="4"/>
        <v>0.50860020906585579</v>
      </c>
      <c r="H57" s="46">
        <f t="shared" si="4"/>
        <v>0.53681993039018139</v>
      </c>
      <c r="I57" s="46">
        <f t="shared" si="4"/>
        <v>0.56634388903428423</v>
      </c>
      <c r="J57" s="46">
        <f t="shared" si="4"/>
        <v>0.56755100253918223</v>
      </c>
      <c r="K57" s="46">
        <f t="shared" si="4"/>
        <v>0.5302085363476905</v>
      </c>
      <c r="L57" s="46">
        <f t="shared" si="4"/>
        <v>0.52310300974989399</v>
      </c>
      <c r="M57" s="46">
        <f t="shared" si="4"/>
        <v>0.52072400128520935</v>
      </c>
      <c r="N57" s="46">
        <f t="shared" si="4"/>
        <v>0.50876817792985463</v>
      </c>
      <c r="O57" s="47">
        <f t="shared" si="4"/>
        <v>0.51828154991339082</v>
      </c>
      <c r="P57" s="73"/>
    </row>
    <row r="58" spans="1:16" ht="13.5" thickBot="1" x14ac:dyDescent="0.25">
      <c r="A58" s="32" t="s">
        <v>79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  <c r="P58" s="73"/>
    </row>
    <row r="59" spans="1:16" x14ac:dyDescent="0.2">
      <c r="A59" s="73"/>
      <c r="B59" s="73"/>
      <c r="C59" s="73"/>
      <c r="D59" s="73"/>
      <c r="E59" s="73"/>
      <c r="F59" s="73"/>
      <c r="G59" s="73"/>
      <c r="H59" s="73"/>
      <c r="I59" s="73"/>
      <c r="J59" s="73"/>
      <c r="K59" s="73"/>
      <c r="L59" s="73"/>
      <c r="M59" s="73"/>
      <c r="N59" s="73"/>
      <c r="O59" s="73"/>
      <c r="P59" s="73"/>
    </row>
    <row r="60" spans="1:16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73"/>
    </row>
    <row r="61" spans="1:16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73"/>
    </row>
    <row r="62" spans="1:16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  <c r="P62" s="73"/>
    </row>
    <row r="63" spans="1:16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  <c r="P63" s="73"/>
    </row>
    <row r="64" spans="1:16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  <c r="P64" s="73"/>
    </row>
    <row r="65" spans="1:16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73"/>
    </row>
    <row r="66" spans="1:16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73"/>
    </row>
  </sheetData>
  <pageMargins left="0.7" right="0.7" top="0.75" bottom="0.75" header="0.3" footer="0.3"/>
  <pageSetup paperSize="9" scale="6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16" zoomScale="84" zoomScaleNormal="84" workbookViewId="0">
      <selection activeCell="V31" sqref="V31"/>
    </sheetView>
  </sheetViews>
  <sheetFormatPr defaultColWidth="9.140625" defaultRowHeight="12" x14ac:dyDescent="0.2"/>
  <cols>
    <col min="1" max="1" width="15.5703125" style="73" customWidth="1"/>
    <col min="2" max="2" width="9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77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88">
        <v>73</v>
      </c>
      <c r="D7" s="88">
        <v>71</v>
      </c>
      <c r="E7" s="88">
        <v>69</v>
      </c>
      <c r="F7" s="89">
        <v>64</v>
      </c>
      <c r="G7" s="89">
        <v>64</v>
      </c>
      <c r="H7" s="88">
        <v>58</v>
      </c>
      <c r="I7" s="88">
        <v>58</v>
      </c>
      <c r="J7" s="88">
        <v>67</v>
      </c>
      <c r="K7" s="88">
        <v>76</v>
      </c>
      <c r="L7" s="89">
        <v>76</v>
      </c>
      <c r="M7" s="88">
        <v>74</v>
      </c>
      <c r="N7" s="88">
        <v>70</v>
      </c>
      <c r="O7" s="19">
        <f>SUM(C7:N7)/12</f>
        <v>68.333333333333329</v>
      </c>
      <c r="P7" s="79"/>
    </row>
    <row r="8" spans="1:18" ht="12.75" x14ac:dyDescent="0.2">
      <c r="A8" s="54" t="s">
        <v>53</v>
      </c>
      <c r="B8" s="12"/>
      <c r="C8" s="88">
        <v>21</v>
      </c>
      <c r="D8" s="88">
        <v>23</v>
      </c>
      <c r="E8" s="88">
        <v>23</v>
      </c>
      <c r="F8" s="89">
        <v>24</v>
      </c>
      <c r="G8" s="89">
        <v>30</v>
      </c>
      <c r="H8" s="88">
        <v>30</v>
      </c>
      <c r="I8" s="88">
        <v>27</v>
      </c>
      <c r="J8" s="88">
        <v>25</v>
      </c>
      <c r="K8" s="88">
        <v>24</v>
      </c>
      <c r="L8" s="89">
        <v>26</v>
      </c>
      <c r="M8" s="88">
        <v>22</v>
      </c>
      <c r="N8" s="88">
        <v>23</v>
      </c>
      <c r="O8" s="19">
        <f t="shared" ref="O8:O22" si="0">SUM(C8:N8)/12</f>
        <v>24.833333333333332</v>
      </c>
    </row>
    <row r="9" spans="1:18" ht="12.75" x14ac:dyDescent="0.2">
      <c r="A9" s="55" t="s">
        <v>18</v>
      </c>
      <c r="B9" s="12"/>
      <c r="C9" s="88">
        <v>1272</v>
      </c>
      <c r="D9" s="88">
        <v>1276</v>
      </c>
      <c r="E9" s="88">
        <v>1238</v>
      </c>
      <c r="F9" s="89">
        <v>1175</v>
      </c>
      <c r="G9" s="89">
        <v>1162</v>
      </c>
      <c r="H9" s="88">
        <v>1137</v>
      </c>
      <c r="I9" s="88">
        <v>1140</v>
      </c>
      <c r="J9" s="88">
        <v>1111</v>
      </c>
      <c r="K9" s="88">
        <v>1164</v>
      </c>
      <c r="L9" s="89">
        <v>1183</v>
      </c>
      <c r="M9" s="88">
        <v>1141</v>
      </c>
      <c r="N9" s="88">
        <v>1096</v>
      </c>
      <c r="O9" s="19">
        <f t="shared" si="0"/>
        <v>1174.5833333333333</v>
      </c>
    </row>
    <row r="10" spans="1:18" ht="15" x14ac:dyDescent="0.25">
      <c r="A10" s="55" t="s">
        <v>19</v>
      </c>
      <c r="B10" s="12"/>
      <c r="C10" s="88">
        <v>26</v>
      </c>
      <c r="D10" s="88">
        <v>24</v>
      </c>
      <c r="E10" s="88">
        <v>20</v>
      </c>
      <c r="F10" s="89">
        <v>19</v>
      </c>
      <c r="G10" s="89">
        <v>17</v>
      </c>
      <c r="H10" s="88">
        <v>15</v>
      </c>
      <c r="I10" s="88">
        <v>11</v>
      </c>
      <c r="J10" s="88">
        <v>9</v>
      </c>
      <c r="K10" s="88">
        <v>9</v>
      </c>
      <c r="L10" s="89">
        <v>8</v>
      </c>
      <c r="M10" s="88">
        <v>8</v>
      </c>
      <c r="N10" s="88">
        <v>7</v>
      </c>
      <c r="O10" s="19">
        <f t="shared" si="0"/>
        <v>14.416666666666666</v>
      </c>
      <c r="Q10" s="79"/>
      <c r="R10" s="79"/>
    </row>
    <row r="11" spans="1:18" ht="12.75" x14ac:dyDescent="0.2">
      <c r="A11" s="48" t="s">
        <v>54</v>
      </c>
      <c r="B11" s="12"/>
      <c r="C11" s="88">
        <v>19</v>
      </c>
      <c r="D11" s="88">
        <v>22</v>
      </c>
      <c r="E11" s="88">
        <v>24</v>
      </c>
      <c r="F11" s="89">
        <v>20</v>
      </c>
      <c r="G11" s="89">
        <v>20</v>
      </c>
      <c r="H11" s="88">
        <v>20</v>
      </c>
      <c r="I11" s="88">
        <v>23</v>
      </c>
      <c r="J11" s="88">
        <v>19</v>
      </c>
      <c r="K11" s="88">
        <v>25</v>
      </c>
      <c r="L11" s="89">
        <v>25</v>
      </c>
      <c r="M11" s="88">
        <v>21</v>
      </c>
      <c r="N11" s="88">
        <v>22</v>
      </c>
      <c r="O11" s="19">
        <f t="shared" si="0"/>
        <v>21.666666666666668</v>
      </c>
    </row>
    <row r="12" spans="1:18" ht="12.75" x14ac:dyDescent="0.2">
      <c r="A12" s="48" t="s">
        <v>36</v>
      </c>
      <c r="B12" s="12"/>
      <c r="C12" s="88">
        <v>1432</v>
      </c>
      <c r="D12" s="88">
        <v>1444</v>
      </c>
      <c r="E12" s="88">
        <v>1400</v>
      </c>
      <c r="F12" s="89">
        <v>1336</v>
      </c>
      <c r="G12" s="89">
        <v>1280</v>
      </c>
      <c r="H12" s="88">
        <v>1231</v>
      </c>
      <c r="I12" s="88">
        <v>1205</v>
      </c>
      <c r="J12" s="88">
        <v>1197</v>
      </c>
      <c r="K12" s="88">
        <v>1241</v>
      </c>
      <c r="L12" s="89">
        <v>1253</v>
      </c>
      <c r="M12" s="88">
        <v>1218</v>
      </c>
      <c r="N12" s="88">
        <v>1156</v>
      </c>
      <c r="O12" s="19">
        <f t="shared" si="0"/>
        <v>1282.75</v>
      </c>
    </row>
    <row r="13" spans="1:18" ht="12.75" x14ac:dyDescent="0.2">
      <c r="A13" s="55" t="s">
        <v>31</v>
      </c>
      <c r="B13" s="12"/>
      <c r="C13" s="88">
        <v>2454</v>
      </c>
      <c r="D13" s="88">
        <v>2489</v>
      </c>
      <c r="E13" s="88">
        <v>2429</v>
      </c>
      <c r="F13" s="89">
        <v>2354</v>
      </c>
      <c r="G13" s="89">
        <v>2367</v>
      </c>
      <c r="H13" s="88">
        <v>2326</v>
      </c>
      <c r="I13" s="88">
        <v>2301</v>
      </c>
      <c r="J13" s="88">
        <v>2315</v>
      </c>
      <c r="K13" s="88">
        <v>2394</v>
      </c>
      <c r="L13" s="89">
        <v>2415</v>
      </c>
      <c r="M13" s="88">
        <v>2399</v>
      </c>
      <c r="N13" s="88">
        <v>2277</v>
      </c>
      <c r="O13" s="19">
        <f t="shared" si="0"/>
        <v>2376.6666666666665</v>
      </c>
    </row>
    <row r="14" spans="1:18" ht="12.75" x14ac:dyDescent="0.2">
      <c r="A14" s="55" t="s">
        <v>20</v>
      </c>
      <c r="B14" s="12"/>
      <c r="C14" s="88">
        <v>478</v>
      </c>
      <c r="D14" s="88">
        <v>476</v>
      </c>
      <c r="E14" s="88">
        <v>435</v>
      </c>
      <c r="F14" s="89">
        <v>397</v>
      </c>
      <c r="G14" s="89">
        <v>368</v>
      </c>
      <c r="H14" s="88">
        <v>354</v>
      </c>
      <c r="I14" s="88">
        <v>322</v>
      </c>
      <c r="J14" s="88">
        <v>326</v>
      </c>
      <c r="K14" s="88">
        <v>314</v>
      </c>
      <c r="L14" s="89">
        <v>315</v>
      </c>
      <c r="M14" s="88">
        <v>330</v>
      </c>
      <c r="N14" s="88">
        <v>317</v>
      </c>
      <c r="O14" s="19">
        <f t="shared" si="0"/>
        <v>369.33333333333331</v>
      </c>
    </row>
    <row r="15" spans="1:18" ht="12.75" x14ac:dyDescent="0.2">
      <c r="A15" s="48" t="s">
        <v>32</v>
      </c>
      <c r="B15" s="12"/>
      <c r="C15" s="88">
        <v>852</v>
      </c>
      <c r="D15" s="88">
        <v>856</v>
      </c>
      <c r="E15" s="88">
        <v>811</v>
      </c>
      <c r="F15" s="89">
        <v>745</v>
      </c>
      <c r="G15" s="89">
        <v>734</v>
      </c>
      <c r="H15" s="88">
        <v>754</v>
      </c>
      <c r="I15" s="88">
        <v>781</v>
      </c>
      <c r="J15" s="88">
        <v>787</v>
      </c>
      <c r="K15" s="88">
        <v>837</v>
      </c>
      <c r="L15" s="89">
        <v>844</v>
      </c>
      <c r="M15" s="88">
        <v>894</v>
      </c>
      <c r="N15" s="88">
        <v>852</v>
      </c>
      <c r="O15" s="19">
        <f t="shared" si="0"/>
        <v>812.25</v>
      </c>
    </row>
    <row r="16" spans="1:18" ht="12.75" x14ac:dyDescent="0.2">
      <c r="A16" s="48" t="s">
        <v>55</v>
      </c>
      <c r="B16" s="12"/>
      <c r="C16" s="88">
        <v>389</v>
      </c>
      <c r="D16" s="88">
        <v>375</v>
      </c>
      <c r="E16" s="88">
        <v>344</v>
      </c>
      <c r="F16" s="89">
        <v>341</v>
      </c>
      <c r="G16" s="89">
        <v>340</v>
      </c>
      <c r="H16" s="88">
        <v>372</v>
      </c>
      <c r="I16" s="88">
        <v>360</v>
      </c>
      <c r="J16" s="88">
        <v>352</v>
      </c>
      <c r="K16" s="88">
        <v>352</v>
      </c>
      <c r="L16" s="89">
        <v>332</v>
      </c>
      <c r="M16" s="88">
        <v>336</v>
      </c>
      <c r="N16" s="88">
        <v>321</v>
      </c>
      <c r="O16" s="19">
        <f t="shared" si="0"/>
        <v>351.16666666666669</v>
      </c>
    </row>
    <row r="17" spans="1:16" ht="12.75" x14ac:dyDescent="0.2">
      <c r="A17" s="54" t="s">
        <v>21</v>
      </c>
      <c r="B17" s="12"/>
      <c r="C17" s="88">
        <v>393</v>
      </c>
      <c r="D17" s="88">
        <v>396</v>
      </c>
      <c r="E17" s="88">
        <v>402</v>
      </c>
      <c r="F17" s="89">
        <v>519</v>
      </c>
      <c r="G17" s="89">
        <v>563</v>
      </c>
      <c r="H17" s="88">
        <v>640</v>
      </c>
      <c r="I17" s="88">
        <v>637</v>
      </c>
      <c r="J17" s="88">
        <v>653</v>
      </c>
      <c r="K17" s="88">
        <v>678</v>
      </c>
      <c r="L17" s="89">
        <v>698</v>
      </c>
      <c r="M17" s="88">
        <v>700</v>
      </c>
      <c r="N17" s="88">
        <v>677</v>
      </c>
      <c r="O17" s="19">
        <f t="shared" si="0"/>
        <v>579.66666666666663</v>
      </c>
    </row>
    <row r="18" spans="1:16" ht="12.75" x14ac:dyDescent="0.2">
      <c r="A18" s="54" t="s">
        <v>56</v>
      </c>
      <c r="B18" s="12"/>
      <c r="C18" s="88">
        <v>82</v>
      </c>
      <c r="D18" s="88">
        <v>82</v>
      </c>
      <c r="E18" s="88">
        <v>85</v>
      </c>
      <c r="F18" s="89">
        <v>80</v>
      </c>
      <c r="G18" s="89">
        <v>77</v>
      </c>
      <c r="H18" s="88">
        <v>75</v>
      </c>
      <c r="I18" s="88">
        <v>71</v>
      </c>
      <c r="J18" s="88">
        <v>72</v>
      </c>
      <c r="K18" s="88">
        <v>73</v>
      </c>
      <c r="L18" s="89">
        <v>70</v>
      </c>
      <c r="M18" s="88">
        <v>68</v>
      </c>
      <c r="N18" s="88">
        <v>67</v>
      </c>
      <c r="O18" s="19">
        <f t="shared" si="0"/>
        <v>75.166666666666671</v>
      </c>
    </row>
    <row r="19" spans="1:16" ht="12.75" x14ac:dyDescent="0.2">
      <c r="A19" s="54" t="s">
        <v>57</v>
      </c>
      <c r="B19" s="12"/>
      <c r="C19" s="88">
        <v>1899</v>
      </c>
      <c r="D19" s="88">
        <v>1915</v>
      </c>
      <c r="E19" s="88">
        <v>1844</v>
      </c>
      <c r="F19" s="89">
        <v>1602</v>
      </c>
      <c r="G19" s="89">
        <v>1501</v>
      </c>
      <c r="H19" s="88">
        <v>1763</v>
      </c>
      <c r="I19" s="88">
        <v>1869</v>
      </c>
      <c r="J19" s="88">
        <v>1803</v>
      </c>
      <c r="K19" s="88">
        <v>1479</v>
      </c>
      <c r="L19" s="89">
        <v>1260</v>
      </c>
      <c r="M19" s="88">
        <v>1315</v>
      </c>
      <c r="N19" s="88">
        <v>1581</v>
      </c>
      <c r="O19" s="19">
        <f t="shared" si="0"/>
        <v>1652.5833333333333</v>
      </c>
    </row>
    <row r="20" spans="1:16" ht="12.75" x14ac:dyDescent="0.2">
      <c r="A20" s="54" t="s">
        <v>58</v>
      </c>
      <c r="B20" s="12"/>
      <c r="C20" s="88">
        <v>170</v>
      </c>
      <c r="D20" s="88">
        <v>173</v>
      </c>
      <c r="E20" s="88">
        <v>180</v>
      </c>
      <c r="F20" s="89">
        <v>173</v>
      </c>
      <c r="G20" s="89">
        <v>174</v>
      </c>
      <c r="H20" s="88">
        <v>199</v>
      </c>
      <c r="I20" s="88">
        <v>206</v>
      </c>
      <c r="J20" s="88">
        <v>226</v>
      </c>
      <c r="K20" s="88">
        <v>217</v>
      </c>
      <c r="L20" s="89">
        <v>212</v>
      </c>
      <c r="M20" s="88">
        <v>211</v>
      </c>
      <c r="N20" s="88">
        <v>203</v>
      </c>
      <c r="O20" s="19">
        <f t="shared" si="0"/>
        <v>195.33333333333334</v>
      </c>
    </row>
    <row r="21" spans="1:16" ht="12.75" x14ac:dyDescent="0.2">
      <c r="A21" s="54" t="s">
        <v>59</v>
      </c>
      <c r="B21" s="12"/>
      <c r="C21" s="88">
        <v>1686</v>
      </c>
      <c r="D21" s="88">
        <v>1674</v>
      </c>
      <c r="E21" s="88">
        <v>1617</v>
      </c>
      <c r="F21" s="89">
        <v>1610</v>
      </c>
      <c r="G21" s="89">
        <v>1695</v>
      </c>
      <c r="H21" s="88">
        <v>2084</v>
      </c>
      <c r="I21" s="88">
        <v>2498</v>
      </c>
      <c r="J21" s="88">
        <v>2550</v>
      </c>
      <c r="K21" s="88">
        <v>2036</v>
      </c>
      <c r="L21" s="89">
        <v>1824</v>
      </c>
      <c r="M21" s="88">
        <v>1775</v>
      </c>
      <c r="N21" s="88">
        <v>1694</v>
      </c>
      <c r="O21" s="19">
        <f t="shared" si="0"/>
        <v>1895.25</v>
      </c>
    </row>
    <row r="22" spans="1:16" ht="12.75" x14ac:dyDescent="0.2">
      <c r="A22" s="55" t="s">
        <v>60</v>
      </c>
      <c r="B22" s="12"/>
      <c r="C22" s="88">
        <v>1226</v>
      </c>
      <c r="D22" s="88">
        <v>1171</v>
      </c>
      <c r="E22" s="88">
        <v>1116</v>
      </c>
      <c r="F22" s="89">
        <v>1025</v>
      </c>
      <c r="G22" s="89">
        <v>1086</v>
      </c>
      <c r="H22" s="88">
        <v>1262</v>
      </c>
      <c r="I22" s="88">
        <v>1287</v>
      </c>
      <c r="J22" s="88">
        <v>1429</v>
      </c>
      <c r="K22" s="88">
        <v>1424</v>
      </c>
      <c r="L22" s="89">
        <v>1338</v>
      </c>
      <c r="M22" s="88">
        <v>1329</v>
      </c>
      <c r="N22" s="88">
        <v>1192</v>
      </c>
      <c r="O22" s="19">
        <f t="shared" si="0"/>
        <v>1240.4166666666667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12472</v>
      </c>
      <c r="D25" s="17">
        <f t="shared" ref="D25:N25" si="1">SUM(D7:D22)</f>
        <v>12467</v>
      </c>
      <c r="E25" s="17">
        <f t="shared" si="1"/>
        <v>12037</v>
      </c>
      <c r="F25" s="17">
        <f t="shared" si="1"/>
        <v>11484</v>
      </c>
      <c r="G25" s="17">
        <f t="shared" si="1"/>
        <v>11478</v>
      </c>
      <c r="H25" s="17">
        <f t="shared" si="1"/>
        <v>12320</v>
      </c>
      <c r="I25" s="17">
        <f t="shared" si="1"/>
        <v>12796</v>
      </c>
      <c r="J25" s="17">
        <f t="shared" si="1"/>
        <v>12941</v>
      </c>
      <c r="K25" s="17">
        <f>SUM(K7:K22)</f>
        <v>12343</v>
      </c>
      <c r="L25" s="17">
        <f>SUM(L7:L22)</f>
        <v>11879</v>
      </c>
      <c r="M25" s="17">
        <f t="shared" si="1"/>
        <v>11841</v>
      </c>
      <c r="N25" s="17">
        <f t="shared" si="1"/>
        <v>11555</v>
      </c>
      <c r="O25" s="19">
        <f>SUM(C25:N25)/12</f>
        <v>12134.416666666666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78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45" t="s">
        <v>42</v>
      </c>
    </row>
    <row r="38" spans="1:17" ht="12.75" x14ac:dyDescent="0.2">
      <c r="A38" s="54" t="s">
        <v>52</v>
      </c>
      <c r="B38" s="12"/>
      <c r="C38" s="90">
        <v>26</v>
      </c>
      <c r="D38" s="90">
        <v>27</v>
      </c>
      <c r="E38" s="90">
        <v>26</v>
      </c>
      <c r="F38" s="90">
        <v>26</v>
      </c>
      <c r="G38" s="90">
        <v>25</v>
      </c>
      <c r="H38" s="90">
        <v>22</v>
      </c>
      <c r="I38" s="90">
        <v>24</v>
      </c>
      <c r="J38" s="90">
        <v>25</v>
      </c>
      <c r="K38" s="90">
        <v>30</v>
      </c>
      <c r="L38" s="90">
        <v>29</v>
      </c>
      <c r="M38" s="90">
        <v>27</v>
      </c>
      <c r="N38" s="90">
        <v>28</v>
      </c>
      <c r="O38" s="19">
        <f>SUM(C38:N38)/12</f>
        <v>26.25</v>
      </c>
    </row>
    <row r="39" spans="1:17" ht="15" x14ac:dyDescent="0.25">
      <c r="A39" s="54" t="s">
        <v>53</v>
      </c>
      <c r="B39" s="12"/>
      <c r="C39" s="90">
        <v>6</v>
      </c>
      <c r="D39" s="90">
        <v>6</v>
      </c>
      <c r="E39" s="90">
        <v>5</v>
      </c>
      <c r="F39" s="90">
        <v>4</v>
      </c>
      <c r="G39" s="90">
        <v>7</v>
      </c>
      <c r="H39" s="90">
        <v>7</v>
      </c>
      <c r="I39" s="90">
        <v>6</v>
      </c>
      <c r="J39" s="90">
        <v>5</v>
      </c>
      <c r="K39" s="90">
        <v>5</v>
      </c>
      <c r="L39" s="90">
        <v>5</v>
      </c>
      <c r="M39" s="90">
        <v>5</v>
      </c>
      <c r="N39" s="90">
        <v>5</v>
      </c>
      <c r="O39" s="19">
        <f t="shared" ref="O39:O53" si="2">SUM(C39:N39)/12</f>
        <v>5.5</v>
      </c>
      <c r="Q39" s="84"/>
    </row>
    <row r="40" spans="1:17" ht="12.75" x14ac:dyDescent="0.2">
      <c r="A40" s="55" t="s">
        <v>18</v>
      </c>
      <c r="B40" s="12"/>
      <c r="C40" s="90">
        <v>537</v>
      </c>
      <c r="D40" s="90">
        <v>542</v>
      </c>
      <c r="E40" s="90">
        <v>540</v>
      </c>
      <c r="F40" s="90">
        <v>503</v>
      </c>
      <c r="G40" s="90">
        <v>502</v>
      </c>
      <c r="H40" s="90">
        <v>496</v>
      </c>
      <c r="I40" s="90">
        <v>492</v>
      </c>
      <c r="J40" s="90">
        <v>492</v>
      </c>
      <c r="K40" s="90">
        <v>528</v>
      </c>
      <c r="L40" s="90">
        <v>537</v>
      </c>
      <c r="M40" s="90">
        <v>518</v>
      </c>
      <c r="N40" s="90">
        <v>500</v>
      </c>
      <c r="O40" s="19">
        <f t="shared" si="2"/>
        <v>515.58333333333337</v>
      </c>
    </row>
    <row r="41" spans="1:17" ht="12.75" x14ac:dyDescent="0.2">
      <c r="A41" s="55" t="s">
        <v>19</v>
      </c>
      <c r="B41" s="12"/>
      <c r="C41" s="90">
        <v>12</v>
      </c>
      <c r="D41" s="90">
        <v>12</v>
      </c>
      <c r="E41" s="90">
        <v>9</v>
      </c>
      <c r="F41" s="90">
        <v>9</v>
      </c>
      <c r="G41" s="90">
        <v>8</v>
      </c>
      <c r="H41" s="90">
        <v>8</v>
      </c>
      <c r="I41" s="90">
        <v>4</v>
      </c>
      <c r="J41" s="90">
        <v>2</v>
      </c>
      <c r="K41" s="90">
        <v>2</v>
      </c>
      <c r="L41" s="90">
        <v>2</v>
      </c>
      <c r="M41" s="90">
        <v>3</v>
      </c>
      <c r="N41" s="90">
        <v>3</v>
      </c>
      <c r="O41" s="19">
        <f t="shared" si="2"/>
        <v>6.166666666666667</v>
      </c>
    </row>
    <row r="42" spans="1:17" ht="12.75" x14ac:dyDescent="0.2">
      <c r="A42" s="48" t="s">
        <v>54</v>
      </c>
      <c r="B42" s="12"/>
      <c r="C42" s="90">
        <v>4</v>
      </c>
      <c r="D42" s="90">
        <v>5</v>
      </c>
      <c r="E42" s="90">
        <v>5</v>
      </c>
      <c r="F42" s="90">
        <v>4</v>
      </c>
      <c r="G42" s="90">
        <v>5</v>
      </c>
      <c r="H42" s="90">
        <v>6</v>
      </c>
      <c r="I42" s="90">
        <v>6</v>
      </c>
      <c r="J42" s="90">
        <v>6</v>
      </c>
      <c r="K42" s="90">
        <v>9</v>
      </c>
      <c r="L42" s="90">
        <v>8</v>
      </c>
      <c r="M42" s="90">
        <v>6</v>
      </c>
      <c r="N42" s="90">
        <v>7</v>
      </c>
      <c r="O42" s="19">
        <f t="shared" si="2"/>
        <v>5.916666666666667</v>
      </c>
    </row>
    <row r="43" spans="1:17" ht="12.75" x14ac:dyDescent="0.2">
      <c r="A43" s="48" t="s">
        <v>36</v>
      </c>
      <c r="B43" s="12"/>
      <c r="C43" s="90">
        <v>159</v>
      </c>
      <c r="D43" s="90">
        <v>154</v>
      </c>
      <c r="E43" s="90">
        <v>146</v>
      </c>
      <c r="F43" s="90">
        <v>147</v>
      </c>
      <c r="G43" s="90">
        <v>140</v>
      </c>
      <c r="H43" s="90">
        <v>132</v>
      </c>
      <c r="I43" s="90">
        <v>140</v>
      </c>
      <c r="J43" s="90">
        <v>137</v>
      </c>
      <c r="K43" s="90">
        <v>152</v>
      </c>
      <c r="L43" s="90">
        <v>154</v>
      </c>
      <c r="M43" s="90">
        <v>153</v>
      </c>
      <c r="N43" s="90">
        <v>145</v>
      </c>
      <c r="O43" s="19">
        <f t="shared" si="2"/>
        <v>146.58333333333334</v>
      </c>
    </row>
    <row r="44" spans="1:17" ht="12.75" x14ac:dyDescent="0.2">
      <c r="A44" s="55" t="s">
        <v>31</v>
      </c>
      <c r="B44" s="12"/>
      <c r="C44" s="90">
        <v>1321</v>
      </c>
      <c r="D44" s="90">
        <v>1344</v>
      </c>
      <c r="E44" s="90">
        <v>1301</v>
      </c>
      <c r="F44" s="90">
        <v>1273</v>
      </c>
      <c r="G44" s="90">
        <v>1257</v>
      </c>
      <c r="H44" s="90">
        <v>1236</v>
      </c>
      <c r="I44" s="90">
        <v>1230</v>
      </c>
      <c r="J44" s="90">
        <v>1239</v>
      </c>
      <c r="K44" s="90">
        <v>1287</v>
      </c>
      <c r="L44" s="90">
        <v>1296</v>
      </c>
      <c r="M44" s="90">
        <v>1298</v>
      </c>
      <c r="N44" s="90">
        <v>1228</v>
      </c>
      <c r="O44" s="19">
        <f t="shared" si="2"/>
        <v>1275.8333333333333</v>
      </c>
    </row>
    <row r="45" spans="1:17" ht="12.75" x14ac:dyDescent="0.2">
      <c r="A45" s="55" t="s">
        <v>20</v>
      </c>
      <c r="B45" s="12"/>
      <c r="C45" s="90">
        <v>214</v>
      </c>
      <c r="D45" s="90">
        <v>220</v>
      </c>
      <c r="E45" s="90">
        <v>200</v>
      </c>
      <c r="F45" s="90">
        <v>191</v>
      </c>
      <c r="G45" s="90">
        <v>175</v>
      </c>
      <c r="H45" s="90">
        <v>153</v>
      </c>
      <c r="I45" s="90">
        <v>134</v>
      </c>
      <c r="J45" s="90">
        <v>122</v>
      </c>
      <c r="K45" s="90">
        <v>126</v>
      </c>
      <c r="L45" s="90">
        <v>120</v>
      </c>
      <c r="M45" s="90">
        <v>124</v>
      </c>
      <c r="N45" s="90">
        <v>117</v>
      </c>
      <c r="O45" s="19">
        <f t="shared" si="2"/>
        <v>158</v>
      </c>
    </row>
    <row r="46" spans="1:17" ht="12.75" x14ac:dyDescent="0.2">
      <c r="A46" s="48" t="s">
        <v>32</v>
      </c>
      <c r="B46" s="12"/>
      <c r="C46" s="90">
        <v>492</v>
      </c>
      <c r="D46" s="90">
        <v>494</v>
      </c>
      <c r="E46" s="90">
        <v>469</v>
      </c>
      <c r="F46" s="90">
        <v>426</v>
      </c>
      <c r="G46" s="90">
        <v>418</v>
      </c>
      <c r="H46" s="90">
        <v>428</v>
      </c>
      <c r="I46" s="90">
        <v>443</v>
      </c>
      <c r="J46" s="90">
        <v>445</v>
      </c>
      <c r="K46" s="90">
        <v>470</v>
      </c>
      <c r="L46" s="90">
        <v>463</v>
      </c>
      <c r="M46" s="90">
        <v>492</v>
      </c>
      <c r="N46" s="90">
        <v>473</v>
      </c>
      <c r="O46" s="19">
        <f t="shared" si="2"/>
        <v>459.41666666666669</v>
      </c>
    </row>
    <row r="47" spans="1:17" ht="12.75" x14ac:dyDescent="0.2">
      <c r="A47" s="48" t="s">
        <v>55</v>
      </c>
      <c r="B47" s="12"/>
      <c r="C47" s="90">
        <v>163</v>
      </c>
      <c r="D47" s="90">
        <v>163</v>
      </c>
      <c r="E47" s="90">
        <v>159</v>
      </c>
      <c r="F47" s="90">
        <v>152</v>
      </c>
      <c r="G47" s="90">
        <v>147</v>
      </c>
      <c r="H47" s="90">
        <v>159</v>
      </c>
      <c r="I47" s="90">
        <v>158</v>
      </c>
      <c r="J47" s="90">
        <v>154</v>
      </c>
      <c r="K47" s="90">
        <v>155</v>
      </c>
      <c r="L47" s="90">
        <v>152</v>
      </c>
      <c r="M47" s="90">
        <v>156</v>
      </c>
      <c r="N47" s="90">
        <v>148</v>
      </c>
      <c r="O47" s="19">
        <f t="shared" si="2"/>
        <v>155.5</v>
      </c>
    </row>
    <row r="48" spans="1:17" ht="12.75" x14ac:dyDescent="0.2">
      <c r="A48" s="54" t="s">
        <v>21</v>
      </c>
      <c r="B48" s="12"/>
      <c r="C48" s="90">
        <v>216</v>
      </c>
      <c r="D48" s="90">
        <v>224</v>
      </c>
      <c r="E48" s="90">
        <v>224</v>
      </c>
      <c r="F48" s="90">
        <v>310</v>
      </c>
      <c r="G48" s="90">
        <v>343</v>
      </c>
      <c r="H48" s="90">
        <v>378</v>
      </c>
      <c r="I48" s="90">
        <v>382</v>
      </c>
      <c r="J48" s="90">
        <v>383</v>
      </c>
      <c r="K48" s="90">
        <v>392</v>
      </c>
      <c r="L48" s="90">
        <v>411</v>
      </c>
      <c r="M48" s="90">
        <v>410</v>
      </c>
      <c r="N48" s="90">
        <v>399</v>
      </c>
      <c r="O48" s="19">
        <f t="shared" si="2"/>
        <v>339.33333333333331</v>
      </c>
    </row>
    <row r="49" spans="1:17" ht="12.75" x14ac:dyDescent="0.2">
      <c r="A49" s="54" t="s">
        <v>56</v>
      </c>
      <c r="B49" s="12"/>
      <c r="C49" s="90">
        <v>40</v>
      </c>
      <c r="D49" s="90">
        <v>42</v>
      </c>
      <c r="E49" s="90">
        <v>46</v>
      </c>
      <c r="F49" s="90">
        <v>42</v>
      </c>
      <c r="G49" s="90">
        <v>39</v>
      </c>
      <c r="H49" s="90">
        <v>35</v>
      </c>
      <c r="I49" s="90">
        <v>34</v>
      </c>
      <c r="J49" s="90">
        <v>36</v>
      </c>
      <c r="K49" s="90">
        <v>39</v>
      </c>
      <c r="L49" s="90">
        <v>39</v>
      </c>
      <c r="M49" s="90">
        <v>36</v>
      </c>
      <c r="N49" s="90">
        <v>36</v>
      </c>
      <c r="O49" s="19">
        <f t="shared" si="2"/>
        <v>38.666666666666664</v>
      </c>
    </row>
    <row r="50" spans="1:17" ht="12.75" x14ac:dyDescent="0.2">
      <c r="A50" s="54" t="s">
        <v>57</v>
      </c>
      <c r="B50" s="12"/>
      <c r="C50" s="90">
        <v>859</v>
      </c>
      <c r="D50" s="90">
        <v>856</v>
      </c>
      <c r="E50" s="90">
        <v>864</v>
      </c>
      <c r="F50" s="90">
        <v>852</v>
      </c>
      <c r="G50" s="90">
        <v>867</v>
      </c>
      <c r="H50" s="90">
        <v>1110</v>
      </c>
      <c r="I50" s="90">
        <v>1228</v>
      </c>
      <c r="J50" s="90">
        <v>1180</v>
      </c>
      <c r="K50" s="90">
        <v>894</v>
      </c>
      <c r="L50" s="90">
        <v>709</v>
      </c>
      <c r="M50" s="90">
        <v>713</v>
      </c>
      <c r="N50" s="90">
        <v>720</v>
      </c>
      <c r="O50" s="19">
        <f t="shared" si="2"/>
        <v>904.33333333333337</v>
      </c>
    </row>
    <row r="51" spans="1:17" ht="12.75" x14ac:dyDescent="0.2">
      <c r="A51" s="54" t="s">
        <v>58</v>
      </c>
      <c r="B51" s="12"/>
      <c r="C51" s="90">
        <v>159</v>
      </c>
      <c r="D51" s="90">
        <v>160</v>
      </c>
      <c r="E51" s="90">
        <v>165</v>
      </c>
      <c r="F51" s="90">
        <v>164</v>
      </c>
      <c r="G51" s="90">
        <v>162</v>
      </c>
      <c r="H51" s="90">
        <v>182</v>
      </c>
      <c r="I51" s="90">
        <v>183</v>
      </c>
      <c r="J51" s="90">
        <v>197</v>
      </c>
      <c r="K51" s="90">
        <v>185</v>
      </c>
      <c r="L51" s="90">
        <v>180</v>
      </c>
      <c r="M51" s="90">
        <v>185</v>
      </c>
      <c r="N51" s="90">
        <v>178</v>
      </c>
      <c r="O51" s="19">
        <f t="shared" si="2"/>
        <v>175</v>
      </c>
    </row>
    <row r="52" spans="1:17" ht="12.75" x14ac:dyDescent="0.2">
      <c r="A52" s="54" t="s">
        <v>59</v>
      </c>
      <c r="B52" s="12"/>
      <c r="C52" s="90">
        <v>1086</v>
      </c>
      <c r="D52" s="90">
        <v>1063</v>
      </c>
      <c r="E52" s="90">
        <v>1042</v>
      </c>
      <c r="F52" s="90">
        <v>1039</v>
      </c>
      <c r="G52" s="90">
        <v>1092</v>
      </c>
      <c r="H52" s="90">
        <v>1387</v>
      </c>
      <c r="I52" s="90">
        <v>1743</v>
      </c>
      <c r="J52" s="90">
        <v>1801</v>
      </c>
      <c r="K52" s="90">
        <v>1342</v>
      </c>
      <c r="L52" s="90">
        <v>1157</v>
      </c>
      <c r="M52" s="90">
        <v>1128</v>
      </c>
      <c r="N52" s="90">
        <v>1086</v>
      </c>
      <c r="O52" s="19">
        <f t="shared" si="2"/>
        <v>1247.1666666666667</v>
      </c>
      <c r="Q52" s="80"/>
    </row>
    <row r="53" spans="1:17" ht="12.75" x14ac:dyDescent="0.2">
      <c r="A53" s="55" t="s">
        <v>60</v>
      </c>
      <c r="B53" s="12"/>
      <c r="C53" s="90">
        <v>584</v>
      </c>
      <c r="D53" s="90">
        <v>564</v>
      </c>
      <c r="E53" s="90">
        <v>512</v>
      </c>
      <c r="F53" s="90">
        <v>478</v>
      </c>
      <c r="G53" s="90">
        <v>539</v>
      </c>
      <c r="H53" s="90">
        <v>672</v>
      </c>
      <c r="I53" s="90">
        <v>695</v>
      </c>
      <c r="J53" s="90">
        <v>789</v>
      </c>
      <c r="K53" s="90">
        <v>752</v>
      </c>
      <c r="L53" s="90">
        <v>658</v>
      </c>
      <c r="M53" s="90">
        <v>655</v>
      </c>
      <c r="N53" s="90">
        <v>582</v>
      </c>
      <c r="O53" s="19">
        <f t="shared" si="2"/>
        <v>623.33333333333337</v>
      </c>
    </row>
    <row r="54" spans="1:17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7" x14ac:dyDescent="0.2">
      <c r="A55" s="7" t="s">
        <v>24</v>
      </c>
      <c r="B55" s="8"/>
      <c r="C55" s="21">
        <f>SUM(C38:C54)</f>
        <v>5878</v>
      </c>
      <c r="D55" s="21">
        <f t="shared" ref="D55:N55" si="3">SUM(D38:D54)</f>
        <v>5876</v>
      </c>
      <c r="E55" s="21">
        <f>SUM(E38:E53)</f>
        <v>5713</v>
      </c>
      <c r="F55" s="21">
        <f t="shared" si="3"/>
        <v>5620</v>
      </c>
      <c r="G55" s="21">
        <f t="shared" si="3"/>
        <v>5726</v>
      </c>
      <c r="H55" s="21">
        <f t="shared" si="3"/>
        <v>6411</v>
      </c>
      <c r="I55" s="21">
        <f t="shared" si="3"/>
        <v>6902</v>
      </c>
      <c r="J55" s="21">
        <f t="shared" si="3"/>
        <v>7013</v>
      </c>
      <c r="K55" s="21">
        <f t="shared" si="3"/>
        <v>6368</v>
      </c>
      <c r="L55" s="21">
        <f t="shared" si="3"/>
        <v>5920</v>
      </c>
      <c r="M55" s="21">
        <f t="shared" si="3"/>
        <v>5909</v>
      </c>
      <c r="N55" s="21">
        <f t="shared" si="3"/>
        <v>5655</v>
      </c>
      <c r="O55" s="37">
        <f>SUM(C55:N55)/12</f>
        <v>6082.583333333333</v>
      </c>
    </row>
    <row r="56" spans="1:17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7" x14ac:dyDescent="0.2">
      <c r="A57" s="16" t="s">
        <v>27</v>
      </c>
      <c r="B57" s="12"/>
      <c r="C57" s="46">
        <f t="shared" ref="C57:O57" si="4">C55/C25</f>
        <v>0.47129570237331625</v>
      </c>
      <c r="D57" s="46">
        <f t="shared" si="4"/>
        <v>0.47132429614181437</v>
      </c>
      <c r="E57" s="46">
        <f t="shared" si="4"/>
        <v>0.474619921907452</v>
      </c>
      <c r="F57" s="46">
        <f t="shared" si="4"/>
        <v>0.48937652385928249</v>
      </c>
      <c r="G57" s="46">
        <f t="shared" si="4"/>
        <v>0.4988673985014811</v>
      </c>
      <c r="H57" s="46">
        <f t="shared" si="4"/>
        <v>0.52037337662337657</v>
      </c>
      <c r="I57" s="46">
        <f t="shared" si="4"/>
        <v>0.53938730853391681</v>
      </c>
      <c r="J57" s="46">
        <f t="shared" si="4"/>
        <v>0.54192102619581173</v>
      </c>
      <c r="K57" s="46">
        <f t="shared" si="4"/>
        <v>0.51591995463015472</v>
      </c>
      <c r="L57" s="46">
        <f t="shared" si="4"/>
        <v>0.49835844768078119</v>
      </c>
      <c r="M57" s="46">
        <f t="shared" si="4"/>
        <v>0.49902879824339158</v>
      </c>
      <c r="N57" s="46">
        <f t="shared" si="4"/>
        <v>0.48939852877542189</v>
      </c>
      <c r="O57" s="47">
        <f t="shared" si="4"/>
        <v>0.50126705719956322</v>
      </c>
    </row>
    <row r="58" spans="1:17" ht="12.75" thickBot="1" x14ac:dyDescent="0.25">
      <c r="A58" s="32" t="s">
        <v>28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7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7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7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</row>
    <row r="63" spans="1:17" ht="12.75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7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</sheetData>
  <pageMargins left="0" right="0" top="0.39370078740157483" bottom="0.39370078740157483" header="0.51181102362204722" footer="0.51181102362204722"/>
  <pageSetup paperSize="9" scale="78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1"/>
  <sheetViews>
    <sheetView topLeftCell="A19" zoomScale="84" zoomScaleNormal="84" workbookViewId="0">
      <selection activeCell="Y30" sqref="Y30"/>
    </sheetView>
  </sheetViews>
  <sheetFormatPr defaultColWidth="9.140625" defaultRowHeight="12" x14ac:dyDescent="0.2"/>
  <cols>
    <col min="1" max="1" width="15.5703125" style="73" customWidth="1"/>
    <col min="2" max="2" width="9" style="73" customWidth="1"/>
    <col min="3" max="3" width="6.85546875" style="73" customWidth="1"/>
    <col min="4" max="4" width="8.42578125" style="73" customWidth="1"/>
    <col min="5" max="5" width="8" style="73" customWidth="1"/>
    <col min="6" max="6" width="6.7109375" style="73" customWidth="1"/>
    <col min="7" max="7" width="7" style="73" customWidth="1"/>
    <col min="8" max="8" width="7.7109375" style="73" customWidth="1"/>
    <col min="9" max="9" width="7.140625" style="73" customWidth="1"/>
    <col min="10" max="10" width="7.5703125" style="73" customWidth="1"/>
    <col min="11" max="11" width="7.85546875" style="73" customWidth="1"/>
    <col min="12" max="12" width="7.42578125" style="73" customWidth="1"/>
    <col min="13" max="14" width="7.140625" style="73" customWidth="1"/>
    <col min="15" max="15" width="8.7109375" style="73" customWidth="1"/>
    <col min="16" max="16384" width="9.140625" style="73"/>
  </cols>
  <sheetData>
    <row r="1" spans="1:18" x14ac:dyDescent="0.2">
      <c r="A1" s="4" t="s">
        <v>34</v>
      </c>
      <c r="B1" s="1" t="s">
        <v>75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8" x14ac:dyDescent="0.2">
      <c r="A2" s="6"/>
      <c r="B2" s="6" t="s">
        <v>69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73" t="s">
        <v>73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74"/>
      <c r="B6" s="75"/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75"/>
      <c r="O6" s="45" t="s">
        <v>42</v>
      </c>
    </row>
    <row r="7" spans="1:18" ht="15" x14ac:dyDescent="0.25">
      <c r="A7" s="54" t="s">
        <v>52</v>
      </c>
      <c r="B7" s="12"/>
      <c r="C7" s="76">
        <v>98</v>
      </c>
      <c r="D7" s="76">
        <v>96</v>
      </c>
      <c r="E7" s="76">
        <v>87</v>
      </c>
      <c r="F7" s="77">
        <v>85</v>
      </c>
      <c r="G7" s="77">
        <v>81</v>
      </c>
      <c r="H7" s="77">
        <v>75</v>
      </c>
      <c r="I7" s="73">
        <v>79</v>
      </c>
      <c r="J7" s="77">
        <v>76</v>
      </c>
      <c r="K7" s="77">
        <v>77</v>
      </c>
      <c r="L7" s="77">
        <v>79</v>
      </c>
      <c r="M7" s="18">
        <v>74</v>
      </c>
      <c r="N7" s="78">
        <v>78</v>
      </c>
      <c r="O7" s="19">
        <f>SUM(C7:N7)/12</f>
        <v>82.083333333333329</v>
      </c>
      <c r="P7" s="79"/>
    </row>
    <row r="8" spans="1:18" ht="12.75" x14ac:dyDescent="0.2">
      <c r="A8" s="54" t="s">
        <v>53</v>
      </c>
      <c r="B8" s="12"/>
      <c r="C8" s="76">
        <v>27</v>
      </c>
      <c r="D8" s="76">
        <v>27</v>
      </c>
      <c r="E8" s="76">
        <v>27</v>
      </c>
      <c r="F8" s="77">
        <v>23</v>
      </c>
      <c r="G8" s="77">
        <v>27</v>
      </c>
      <c r="H8" s="77">
        <v>25</v>
      </c>
      <c r="I8" s="73">
        <v>26</v>
      </c>
      <c r="J8" s="77">
        <v>22</v>
      </c>
      <c r="K8" s="77">
        <v>20</v>
      </c>
      <c r="L8" s="77">
        <v>20</v>
      </c>
      <c r="M8" s="18">
        <v>20</v>
      </c>
      <c r="N8" s="78">
        <v>23</v>
      </c>
      <c r="O8" s="19">
        <f t="shared" ref="O8:O22" si="0">SUM(C8:N8)/12</f>
        <v>23.916666666666668</v>
      </c>
    </row>
    <row r="9" spans="1:18" ht="12.75" x14ac:dyDescent="0.2">
      <c r="A9" s="55" t="s">
        <v>18</v>
      </c>
      <c r="B9" s="12"/>
      <c r="C9" s="76">
        <v>1530</v>
      </c>
      <c r="D9" s="76">
        <v>1549</v>
      </c>
      <c r="E9" s="76">
        <v>1518</v>
      </c>
      <c r="F9" s="77">
        <v>1460</v>
      </c>
      <c r="G9" s="77">
        <v>1439</v>
      </c>
      <c r="H9" s="77">
        <v>1412</v>
      </c>
      <c r="I9" s="73">
        <v>1381</v>
      </c>
      <c r="J9" s="77">
        <v>1344</v>
      </c>
      <c r="K9" s="77">
        <v>1358</v>
      </c>
      <c r="L9" s="77">
        <v>1354</v>
      </c>
      <c r="M9" s="18">
        <v>1332</v>
      </c>
      <c r="N9" s="78">
        <v>1268</v>
      </c>
      <c r="O9" s="19">
        <f t="shared" si="0"/>
        <v>1412.0833333333333</v>
      </c>
    </row>
    <row r="10" spans="1:18" ht="15" x14ac:dyDescent="0.25">
      <c r="A10" s="55" t="s">
        <v>19</v>
      </c>
      <c r="B10" s="12"/>
      <c r="C10" s="76">
        <v>13</v>
      </c>
      <c r="D10" s="76">
        <v>11</v>
      </c>
      <c r="E10" s="76">
        <v>11</v>
      </c>
      <c r="F10" s="77">
        <v>28</v>
      </c>
      <c r="G10" s="77">
        <v>37</v>
      </c>
      <c r="H10" s="77">
        <v>39</v>
      </c>
      <c r="I10" s="73">
        <v>36</v>
      </c>
      <c r="J10" s="77">
        <v>37</v>
      </c>
      <c r="K10" s="77">
        <v>36</v>
      </c>
      <c r="L10" s="77">
        <v>34</v>
      </c>
      <c r="M10" s="18">
        <v>34</v>
      </c>
      <c r="N10" s="78">
        <v>29</v>
      </c>
      <c r="O10" s="19">
        <f t="shared" si="0"/>
        <v>28.75</v>
      </c>
      <c r="Q10" s="79"/>
      <c r="R10" s="79"/>
    </row>
    <row r="11" spans="1:18" ht="12.75" x14ac:dyDescent="0.2">
      <c r="A11" s="48" t="s">
        <v>54</v>
      </c>
      <c r="B11" s="12"/>
      <c r="C11" s="76">
        <v>24</v>
      </c>
      <c r="D11" s="76">
        <v>27</v>
      </c>
      <c r="E11" s="76">
        <v>23</v>
      </c>
      <c r="F11" s="77">
        <v>21</v>
      </c>
      <c r="G11" s="77">
        <v>18</v>
      </c>
      <c r="H11" s="77">
        <v>19</v>
      </c>
      <c r="I11" s="73">
        <v>18</v>
      </c>
      <c r="J11" s="77">
        <v>17</v>
      </c>
      <c r="K11" s="77">
        <v>15</v>
      </c>
      <c r="L11" s="77">
        <v>17</v>
      </c>
      <c r="M11" s="18">
        <v>19</v>
      </c>
      <c r="N11" s="78">
        <v>17</v>
      </c>
      <c r="O11" s="19">
        <f t="shared" si="0"/>
        <v>19.583333333333332</v>
      </c>
    </row>
    <row r="12" spans="1:18" ht="12.75" x14ac:dyDescent="0.2">
      <c r="A12" s="48" t="s">
        <v>36</v>
      </c>
      <c r="B12" s="12"/>
      <c r="C12" s="76">
        <v>1751</v>
      </c>
      <c r="D12" s="76">
        <v>1804</v>
      </c>
      <c r="E12" s="76">
        <v>1716</v>
      </c>
      <c r="F12" s="77">
        <v>1697</v>
      </c>
      <c r="G12" s="77">
        <v>1685</v>
      </c>
      <c r="H12" s="77">
        <v>1620</v>
      </c>
      <c r="I12" s="73">
        <v>1619</v>
      </c>
      <c r="J12" s="77">
        <v>1597</v>
      </c>
      <c r="K12" s="77">
        <v>1594</v>
      </c>
      <c r="L12" s="77">
        <v>1527</v>
      </c>
      <c r="M12" s="18">
        <v>1472</v>
      </c>
      <c r="N12" s="78">
        <v>1416</v>
      </c>
      <c r="O12" s="19">
        <f t="shared" si="0"/>
        <v>1624.8333333333333</v>
      </c>
    </row>
    <row r="13" spans="1:18" ht="12.75" x14ac:dyDescent="0.2">
      <c r="A13" s="55" t="s">
        <v>31</v>
      </c>
      <c r="B13" s="12"/>
      <c r="C13" s="76">
        <v>2751</v>
      </c>
      <c r="D13" s="76">
        <v>2813</v>
      </c>
      <c r="E13" s="76">
        <v>2716</v>
      </c>
      <c r="F13" s="77">
        <v>2707</v>
      </c>
      <c r="G13" s="77">
        <v>2737</v>
      </c>
      <c r="H13" s="77">
        <v>2696</v>
      </c>
      <c r="I13" s="73">
        <v>2718</v>
      </c>
      <c r="J13" s="77">
        <v>2673</v>
      </c>
      <c r="K13" s="77">
        <v>2703</v>
      </c>
      <c r="L13" s="77">
        <v>2652</v>
      </c>
      <c r="M13" s="18">
        <v>2583</v>
      </c>
      <c r="N13" s="78">
        <v>2443</v>
      </c>
      <c r="O13" s="19">
        <f t="shared" si="0"/>
        <v>2682.6666666666665</v>
      </c>
    </row>
    <row r="14" spans="1:18" ht="12.75" x14ac:dyDescent="0.2">
      <c r="A14" s="55" t="s">
        <v>20</v>
      </c>
      <c r="B14" s="12"/>
      <c r="C14" s="76">
        <v>392</v>
      </c>
      <c r="D14" s="76">
        <v>400</v>
      </c>
      <c r="E14" s="76">
        <v>623</v>
      </c>
      <c r="F14" s="77">
        <v>642</v>
      </c>
      <c r="G14" s="77">
        <v>623</v>
      </c>
      <c r="H14" s="77">
        <v>628</v>
      </c>
      <c r="I14" s="73">
        <v>611</v>
      </c>
      <c r="J14" s="77">
        <v>578</v>
      </c>
      <c r="K14" s="77">
        <v>545</v>
      </c>
      <c r="L14" s="77">
        <v>526</v>
      </c>
      <c r="M14" s="18">
        <v>528</v>
      </c>
      <c r="N14" s="78">
        <v>479</v>
      </c>
      <c r="O14" s="19">
        <f t="shared" si="0"/>
        <v>547.91666666666663</v>
      </c>
    </row>
    <row r="15" spans="1:18" ht="12.75" x14ac:dyDescent="0.2">
      <c r="A15" s="48" t="s">
        <v>32</v>
      </c>
      <c r="B15" s="12"/>
      <c r="C15" s="76">
        <v>871</v>
      </c>
      <c r="D15" s="76">
        <v>905</v>
      </c>
      <c r="E15" s="76">
        <v>873</v>
      </c>
      <c r="F15" s="77">
        <v>802</v>
      </c>
      <c r="G15" s="77">
        <v>824</v>
      </c>
      <c r="H15" s="77">
        <v>835</v>
      </c>
      <c r="I15" s="73">
        <v>869</v>
      </c>
      <c r="J15" s="77">
        <v>874</v>
      </c>
      <c r="K15" s="77">
        <v>902</v>
      </c>
      <c r="L15" s="77">
        <v>823</v>
      </c>
      <c r="M15" s="18">
        <v>869</v>
      </c>
      <c r="N15" s="78">
        <v>820</v>
      </c>
      <c r="O15" s="19">
        <f t="shared" si="0"/>
        <v>855.58333333333337</v>
      </c>
    </row>
    <row r="16" spans="1:18" ht="12.75" x14ac:dyDescent="0.2">
      <c r="A16" s="48" t="s">
        <v>55</v>
      </c>
      <c r="B16" s="12"/>
      <c r="C16" s="76">
        <v>531</v>
      </c>
      <c r="D16" s="76">
        <v>537</v>
      </c>
      <c r="E16" s="76">
        <v>520</v>
      </c>
      <c r="F16" s="77">
        <v>515</v>
      </c>
      <c r="G16" s="77">
        <v>503</v>
      </c>
      <c r="H16" s="77">
        <v>483</v>
      </c>
      <c r="I16" s="73">
        <v>475</v>
      </c>
      <c r="J16" s="77">
        <v>466</v>
      </c>
      <c r="K16" s="77">
        <v>447</v>
      </c>
      <c r="L16" s="77">
        <v>425</v>
      </c>
      <c r="M16" s="18">
        <v>423</v>
      </c>
      <c r="N16" s="78">
        <v>395</v>
      </c>
      <c r="O16" s="19">
        <f t="shared" si="0"/>
        <v>476.66666666666669</v>
      </c>
    </row>
    <row r="17" spans="1:16" ht="12.75" x14ac:dyDescent="0.2">
      <c r="A17" s="54" t="s">
        <v>21</v>
      </c>
      <c r="B17" s="12"/>
      <c r="C17" s="76">
        <v>645</v>
      </c>
      <c r="D17" s="76">
        <v>631</v>
      </c>
      <c r="E17" s="76">
        <v>611</v>
      </c>
      <c r="F17" s="77">
        <v>596</v>
      </c>
      <c r="G17" s="77">
        <v>588</v>
      </c>
      <c r="H17" s="77">
        <v>556</v>
      </c>
      <c r="I17" s="73">
        <v>516</v>
      </c>
      <c r="J17" s="77">
        <v>486</v>
      </c>
      <c r="K17" s="77">
        <v>473</v>
      </c>
      <c r="L17" s="77">
        <v>462</v>
      </c>
      <c r="M17" s="18">
        <v>450</v>
      </c>
      <c r="N17" s="78">
        <v>405</v>
      </c>
      <c r="O17" s="19">
        <f t="shared" si="0"/>
        <v>534.91666666666663</v>
      </c>
    </row>
    <row r="18" spans="1:16" ht="12.75" x14ac:dyDescent="0.2">
      <c r="A18" s="54" t="s">
        <v>56</v>
      </c>
      <c r="B18" s="12"/>
      <c r="C18" s="76">
        <v>86</v>
      </c>
      <c r="D18" s="76">
        <v>87</v>
      </c>
      <c r="E18" s="76">
        <v>91</v>
      </c>
      <c r="F18" s="77">
        <v>89</v>
      </c>
      <c r="G18" s="77">
        <v>86</v>
      </c>
      <c r="H18" s="77">
        <v>83</v>
      </c>
      <c r="I18" s="73">
        <v>82</v>
      </c>
      <c r="J18" s="77">
        <v>77</v>
      </c>
      <c r="K18" s="77">
        <v>79</v>
      </c>
      <c r="L18" s="77">
        <v>80</v>
      </c>
      <c r="M18" s="18">
        <v>75</v>
      </c>
      <c r="N18" s="78">
        <v>75</v>
      </c>
      <c r="O18" s="19">
        <f t="shared" si="0"/>
        <v>82.5</v>
      </c>
    </row>
    <row r="19" spans="1:16" ht="12.75" x14ac:dyDescent="0.2">
      <c r="A19" s="54" t="s">
        <v>57</v>
      </c>
      <c r="B19" s="12"/>
      <c r="C19" s="76">
        <v>2373</v>
      </c>
      <c r="D19" s="76">
        <v>2333</v>
      </c>
      <c r="E19" s="76">
        <v>2064</v>
      </c>
      <c r="F19" s="77">
        <v>1857</v>
      </c>
      <c r="G19" s="77">
        <v>1730</v>
      </c>
      <c r="H19" s="77">
        <v>1903</v>
      </c>
      <c r="I19" s="73">
        <v>2006</v>
      </c>
      <c r="J19" s="77">
        <v>2004</v>
      </c>
      <c r="K19" s="77">
        <v>1634</v>
      </c>
      <c r="L19" s="77">
        <v>1324</v>
      </c>
      <c r="M19" s="18">
        <v>1424</v>
      </c>
      <c r="N19" s="78">
        <v>1732</v>
      </c>
      <c r="O19" s="19">
        <f t="shared" si="0"/>
        <v>1865.3333333333333</v>
      </c>
    </row>
    <row r="20" spans="1:16" ht="12.75" x14ac:dyDescent="0.2">
      <c r="A20" s="54" t="s">
        <v>58</v>
      </c>
      <c r="B20" s="12"/>
      <c r="C20" s="76">
        <v>195</v>
      </c>
      <c r="D20" s="76">
        <v>205</v>
      </c>
      <c r="E20" s="76">
        <v>192</v>
      </c>
      <c r="F20" s="77">
        <v>183</v>
      </c>
      <c r="G20" s="77">
        <v>190</v>
      </c>
      <c r="H20" s="77">
        <v>192</v>
      </c>
      <c r="I20" s="73">
        <v>201</v>
      </c>
      <c r="J20" s="77">
        <v>230</v>
      </c>
      <c r="K20" s="77">
        <v>212</v>
      </c>
      <c r="L20" s="77">
        <v>199</v>
      </c>
      <c r="M20" s="18">
        <v>194</v>
      </c>
      <c r="N20" s="78">
        <v>184</v>
      </c>
      <c r="O20" s="19">
        <f t="shared" si="0"/>
        <v>198.08333333333334</v>
      </c>
    </row>
    <row r="21" spans="1:16" ht="12.75" x14ac:dyDescent="0.2">
      <c r="A21" s="54" t="s">
        <v>59</v>
      </c>
      <c r="B21" s="12"/>
      <c r="C21" s="78">
        <v>1804</v>
      </c>
      <c r="D21" s="76">
        <v>1807</v>
      </c>
      <c r="E21" s="76">
        <v>1784</v>
      </c>
      <c r="F21" s="77">
        <v>1763</v>
      </c>
      <c r="G21" s="77">
        <v>1787</v>
      </c>
      <c r="H21" s="77">
        <v>2139</v>
      </c>
      <c r="I21" s="73">
        <v>2595</v>
      </c>
      <c r="J21" s="77">
        <v>2592</v>
      </c>
      <c r="K21" s="77">
        <v>2021</v>
      </c>
      <c r="L21" s="77">
        <v>1804</v>
      </c>
      <c r="M21" s="18">
        <v>1379</v>
      </c>
      <c r="N21" s="78">
        <v>1668</v>
      </c>
      <c r="O21" s="19">
        <f t="shared" si="0"/>
        <v>1928.5833333333333</v>
      </c>
    </row>
    <row r="22" spans="1:16" ht="12.75" x14ac:dyDescent="0.2">
      <c r="A22" s="55" t="s">
        <v>60</v>
      </c>
      <c r="B22" s="12"/>
      <c r="C22" s="78">
        <v>1292</v>
      </c>
      <c r="D22" s="76">
        <v>1254</v>
      </c>
      <c r="E22" s="76">
        <v>1167</v>
      </c>
      <c r="F22" s="77">
        <v>1130</v>
      </c>
      <c r="G22" s="77">
        <v>1248</v>
      </c>
      <c r="H22" s="77">
        <v>1565</v>
      </c>
      <c r="I22" s="73">
        <v>1828</v>
      </c>
      <c r="J22" s="77">
        <v>1800</v>
      </c>
      <c r="K22" s="77">
        <v>1723</v>
      </c>
      <c r="L22" s="77">
        <v>1470</v>
      </c>
      <c r="M22" s="18">
        <v>1748</v>
      </c>
      <c r="N22" s="78">
        <v>1300</v>
      </c>
      <c r="O22" s="19">
        <f t="shared" si="0"/>
        <v>1460.4166666666667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14383</v>
      </c>
      <c r="D25" s="17">
        <f t="shared" ref="D25:N25" si="1">SUM(D7:D22)</f>
        <v>14486</v>
      </c>
      <c r="E25" s="17">
        <f t="shared" si="1"/>
        <v>14023</v>
      </c>
      <c r="F25" s="17">
        <f t="shared" si="1"/>
        <v>13598</v>
      </c>
      <c r="G25" s="70">
        <f t="shared" si="1"/>
        <v>13603</v>
      </c>
      <c r="H25" s="17">
        <f t="shared" si="1"/>
        <v>14270</v>
      </c>
      <c r="I25" s="17">
        <f t="shared" si="1"/>
        <v>15060</v>
      </c>
      <c r="J25" s="17">
        <f t="shared" si="1"/>
        <v>14873</v>
      </c>
      <c r="K25" s="17">
        <f>SUM(K7:K22)</f>
        <v>13839</v>
      </c>
      <c r="L25" s="17">
        <f>SUM(L7:L22)</f>
        <v>12796</v>
      </c>
      <c r="M25" s="17">
        <f t="shared" si="1"/>
        <v>12624</v>
      </c>
      <c r="N25" s="17">
        <f t="shared" si="1"/>
        <v>12332</v>
      </c>
      <c r="O25" s="19">
        <f>SUM(C25:N25)/12</f>
        <v>13823.916666666666</v>
      </c>
      <c r="P25" s="80"/>
    </row>
    <row r="26" spans="1:16" ht="12.75" thickBot="1" x14ac:dyDescent="0.25">
      <c r="A26" s="74"/>
      <c r="B26" s="75"/>
      <c r="C26" s="81"/>
      <c r="D26" s="81"/>
      <c r="E26" s="81"/>
      <c r="F26" s="81"/>
      <c r="G26" s="81"/>
      <c r="H26" s="81"/>
      <c r="I26" s="81"/>
      <c r="J26" s="81"/>
      <c r="K26" s="81"/>
      <c r="L26" s="81"/>
      <c r="M26" s="81"/>
      <c r="N26" s="81"/>
      <c r="O26" s="82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4" t="s">
        <v>76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2"/>
      <c r="N31" s="2"/>
      <c r="O31" s="2"/>
      <c r="P31" s="2"/>
    </row>
    <row r="32" spans="1:16" x14ac:dyDescent="0.2">
      <c r="A32" s="6" t="s">
        <v>70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x14ac:dyDescent="0.2">
      <c r="A33" s="6" t="s">
        <v>74</v>
      </c>
      <c r="B33" s="6"/>
      <c r="C33" s="6"/>
      <c r="D33" s="6"/>
      <c r="E33" s="6"/>
      <c r="F33" s="6"/>
      <c r="G33" s="6"/>
      <c r="H33" s="87"/>
      <c r="I33" s="87"/>
      <c r="J33" s="87"/>
      <c r="K33" s="87"/>
      <c r="L33" s="87"/>
    </row>
    <row r="34" spans="1:17" ht="12.75" thickBot="1" x14ac:dyDescent="0.25"/>
    <row r="35" spans="1:17" x14ac:dyDescent="0.2">
      <c r="A35" s="7" t="s">
        <v>0</v>
      </c>
      <c r="B35" s="8"/>
      <c r="C35" s="9" t="s">
        <v>1</v>
      </c>
      <c r="D35" s="9" t="s">
        <v>2</v>
      </c>
      <c r="E35" s="9" t="s">
        <v>3</v>
      </c>
      <c r="F35" s="9" t="s">
        <v>4</v>
      </c>
      <c r="G35" s="9" t="s">
        <v>5</v>
      </c>
      <c r="H35" s="9" t="s">
        <v>6</v>
      </c>
      <c r="I35" s="9" t="s">
        <v>7</v>
      </c>
      <c r="J35" s="9" t="s">
        <v>8</v>
      </c>
      <c r="K35" s="9" t="s">
        <v>9</v>
      </c>
      <c r="L35" s="9" t="s">
        <v>10</v>
      </c>
      <c r="M35" s="9" t="s">
        <v>11</v>
      </c>
      <c r="N35" s="9" t="s">
        <v>12</v>
      </c>
      <c r="O35" s="10" t="s">
        <v>13</v>
      </c>
    </row>
    <row r="36" spans="1:17" x14ac:dyDescent="0.2">
      <c r="A36" s="11" t="s">
        <v>14</v>
      </c>
      <c r="B36" s="12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42" t="s">
        <v>33</v>
      </c>
    </row>
    <row r="37" spans="1:17" ht="12.75" thickBot="1" x14ac:dyDescent="0.25">
      <c r="A37" s="74"/>
      <c r="B37" s="75"/>
      <c r="C37" s="83"/>
      <c r="D37" s="83"/>
      <c r="E37" s="83"/>
      <c r="F37" s="83"/>
      <c r="G37" s="83"/>
      <c r="H37" s="83"/>
      <c r="I37" s="83"/>
      <c r="J37" s="83"/>
      <c r="K37" s="83"/>
      <c r="L37" s="83"/>
      <c r="M37" s="83"/>
      <c r="N37" s="83"/>
      <c r="O37" s="45" t="s">
        <v>42</v>
      </c>
    </row>
    <row r="38" spans="1:17" ht="12.75" x14ac:dyDescent="0.2">
      <c r="A38" s="54" t="s">
        <v>52</v>
      </c>
      <c r="B38" s="12"/>
      <c r="C38" s="76">
        <v>42</v>
      </c>
      <c r="D38" s="76">
        <v>40</v>
      </c>
      <c r="E38" s="76">
        <v>35</v>
      </c>
      <c r="F38" s="76">
        <v>35</v>
      </c>
      <c r="G38" s="76">
        <v>35</v>
      </c>
      <c r="H38" s="76">
        <v>32</v>
      </c>
      <c r="I38" s="76">
        <v>33</v>
      </c>
      <c r="J38" s="76">
        <v>33</v>
      </c>
      <c r="K38" s="76">
        <v>30</v>
      </c>
      <c r="L38" s="76">
        <v>29</v>
      </c>
      <c r="M38" s="76">
        <v>29</v>
      </c>
      <c r="N38" s="76">
        <v>27</v>
      </c>
      <c r="O38" s="19">
        <f>SUM(C38:N38)/12</f>
        <v>33.333333333333336</v>
      </c>
    </row>
    <row r="39" spans="1:17" ht="15" x14ac:dyDescent="0.25">
      <c r="A39" s="54" t="s">
        <v>53</v>
      </c>
      <c r="B39" s="12"/>
      <c r="C39" s="76">
        <v>2</v>
      </c>
      <c r="D39" s="76">
        <v>2</v>
      </c>
      <c r="E39" s="76">
        <v>2</v>
      </c>
      <c r="F39" s="76">
        <v>3</v>
      </c>
      <c r="G39" s="76">
        <v>4</v>
      </c>
      <c r="H39" s="76">
        <v>4</v>
      </c>
      <c r="I39" s="76">
        <v>5</v>
      </c>
      <c r="J39" s="76">
        <v>5</v>
      </c>
      <c r="K39" s="76">
        <v>5</v>
      </c>
      <c r="L39" s="76">
        <v>4</v>
      </c>
      <c r="M39" s="76">
        <v>5</v>
      </c>
      <c r="N39" s="76">
        <v>6</v>
      </c>
      <c r="O39" s="19">
        <f t="shared" ref="O39:O53" si="2">SUM(C39:N39)/12</f>
        <v>3.9166666666666665</v>
      </c>
      <c r="Q39" s="84"/>
    </row>
    <row r="40" spans="1:17" ht="12.75" x14ac:dyDescent="0.2">
      <c r="A40" s="55" t="s">
        <v>18</v>
      </c>
      <c r="B40" s="12"/>
      <c r="C40" s="76">
        <v>626</v>
      </c>
      <c r="D40" s="76">
        <v>630</v>
      </c>
      <c r="E40" s="76">
        <v>628</v>
      </c>
      <c r="F40" s="76">
        <v>585</v>
      </c>
      <c r="G40" s="76">
        <v>600</v>
      </c>
      <c r="H40" s="76">
        <v>592</v>
      </c>
      <c r="I40" s="76">
        <v>577</v>
      </c>
      <c r="J40" s="76">
        <v>562</v>
      </c>
      <c r="K40" s="76">
        <v>583</v>
      </c>
      <c r="L40" s="76">
        <v>584</v>
      </c>
      <c r="M40" s="76">
        <v>572</v>
      </c>
      <c r="N40" s="76">
        <v>532</v>
      </c>
      <c r="O40" s="19">
        <f t="shared" si="2"/>
        <v>589.25</v>
      </c>
    </row>
    <row r="41" spans="1:17" ht="12.75" x14ac:dyDescent="0.2">
      <c r="A41" s="55" t="s">
        <v>19</v>
      </c>
      <c r="B41" s="12"/>
      <c r="C41" s="76">
        <v>4</v>
      </c>
      <c r="D41" s="76">
        <v>3</v>
      </c>
      <c r="E41" s="76">
        <v>3</v>
      </c>
      <c r="F41" s="76">
        <v>14</v>
      </c>
      <c r="G41" s="76">
        <v>18</v>
      </c>
      <c r="H41" s="76">
        <v>20</v>
      </c>
      <c r="I41" s="76">
        <v>17</v>
      </c>
      <c r="J41" s="76">
        <v>18</v>
      </c>
      <c r="K41" s="76">
        <v>17</v>
      </c>
      <c r="L41" s="76">
        <v>17</v>
      </c>
      <c r="M41" s="76">
        <v>17</v>
      </c>
      <c r="N41" s="76">
        <v>14</v>
      </c>
      <c r="O41" s="19">
        <f t="shared" si="2"/>
        <v>13.5</v>
      </c>
    </row>
    <row r="42" spans="1:17" ht="12.75" x14ac:dyDescent="0.2">
      <c r="A42" s="48" t="s">
        <v>54</v>
      </c>
      <c r="B42" s="12"/>
      <c r="C42" s="76">
        <v>5</v>
      </c>
      <c r="D42" s="76">
        <v>6</v>
      </c>
      <c r="E42" s="76">
        <v>5</v>
      </c>
      <c r="F42" s="76">
        <v>4</v>
      </c>
      <c r="G42" s="76">
        <v>3</v>
      </c>
      <c r="H42" s="76">
        <v>5</v>
      </c>
      <c r="I42" s="76">
        <v>5</v>
      </c>
      <c r="J42" s="76">
        <v>3</v>
      </c>
      <c r="K42" s="76">
        <v>4</v>
      </c>
      <c r="L42" s="76">
        <v>3</v>
      </c>
      <c r="M42" s="76">
        <v>5</v>
      </c>
      <c r="N42" s="76">
        <v>5</v>
      </c>
      <c r="O42" s="19">
        <f t="shared" si="2"/>
        <v>4.416666666666667</v>
      </c>
    </row>
    <row r="43" spans="1:17" ht="12.75" x14ac:dyDescent="0.2">
      <c r="A43" s="48" t="s">
        <v>36</v>
      </c>
      <c r="B43" s="12"/>
      <c r="C43" s="76">
        <v>197</v>
      </c>
      <c r="D43" s="76">
        <v>198</v>
      </c>
      <c r="E43" s="76">
        <v>189</v>
      </c>
      <c r="F43" s="76">
        <v>177</v>
      </c>
      <c r="G43" s="76">
        <v>186</v>
      </c>
      <c r="H43" s="76">
        <v>183</v>
      </c>
      <c r="I43" s="76">
        <v>179</v>
      </c>
      <c r="J43" s="76">
        <v>180</v>
      </c>
      <c r="K43" s="76">
        <v>169</v>
      </c>
      <c r="L43" s="76">
        <v>171</v>
      </c>
      <c r="M43" s="76">
        <v>162</v>
      </c>
      <c r="N43" s="76">
        <v>144</v>
      </c>
      <c r="O43" s="19">
        <f t="shared" si="2"/>
        <v>177.91666666666666</v>
      </c>
    </row>
    <row r="44" spans="1:17" ht="12.75" x14ac:dyDescent="0.2">
      <c r="A44" s="55" t="s">
        <v>31</v>
      </c>
      <c r="B44" s="12"/>
      <c r="C44" s="76">
        <v>1485</v>
      </c>
      <c r="D44" s="76">
        <v>1490</v>
      </c>
      <c r="E44" s="76">
        <v>1451</v>
      </c>
      <c r="F44" s="76">
        <v>1443</v>
      </c>
      <c r="G44" s="76">
        <v>1452</v>
      </c>
      <c r="H44" s="76">
        <v>1440</v>
      </c>
      <c r="I44" s="76">
        <v>1470</v>
      </c>
      <c r="J44" s="76">
        <v>1467</v>
      </c>
      <c r="K44" s="76">
        <v>1497</v>
      </c>
      <c r="L44" s="76">
        <v>1451</v>
      </c>
      <c r="M44" s="76">
        <v>1392</v>
      </c>
      <c r="N44" s="76">
        <v>1317</v>
      </c>
      <c r="O44" s="19">
        <f t="shared" si="2"/>
        <v>1446.25</v>
      </c>
    </row>
    <row r="45" spans="1:17" ht="12.75" x14ac:dyDescent="0.2">
      <c r="A45" s="55" t="s">
        <v>20</v>
      </c>
      <c r="B45" s="12"/>
      <c r="C45" s="76">
        <v>143</v>
      </c>
      <c r="D45" s="76">
        <v>153</v>
      </c>
      <c r="E45" s="76">
        <v>271</v>
      </c>
      <c r="F45" s="76">
        <v>262</v>
      </c>
      <c r="G45" s="76">
        <v>263</v>
      </c>
      <c r="H45" s="76">
        <v>271</v>
      </c>
      <c r="I45" s="76">
        <v>258</v>
      </c>
      <c r="J45" s="76">
        <v>249</v>
      </c>
      <c r="K45" s="76">
        <v>237</v>
      </c>
      <c r="L45" s="76">
        <v>234</v>
      </c>
      <c r="M45" s="76">
        <v>233</v>
      </c>
      <c r="N45" s="76">
        <v>216</v>
      </c>
      <c r="O45" s="19">
        <f t="shared" si="2"/>
        <v>232.5</v>
      </c>
    </row>
    <row r="46" spans="1:17" ht="12.75" x14ac:dyDescent="0.2">
      <c r="A46" s="48" t="s">
        <v>32</v>
      </c>
      <c r="B46" s="12"/>
      <c r="C46" s="76">
        <v>477</v>
      </c>
      <c r="D46" s="76">
        <v>491</v>
      </c>
      <c r="E46" s="76">
        <v>475</v>
      </c>
      <c r="F46" s="76">
        <v>453</v>
      </c>
      <c r="G46" s="76">
        <v>479</v>
      </c>
      <c r="H46" s="76">
        <v>486</v>
      </c>
      <c r="I46" s="76">
        <v>496</v>
      </c>
      <c r="J46" s="76">
        <v>497</v>
      </c>
      <c r="K46" s="76">
        <v>522</v>
      </c>
      <c r="L46" s="76">
        <v>482</v>
      </c>
      <c r="M46" s="76">
        <v>513</v>
      </c>
      <c r="N46" s="76">
        <v>475</v>
      </c>
      <c r="O46" s="19">
        <f t="shared" si="2"/>
        <v>487.16666666666669</v>
      </c>
    </row>
    <row r="47" spans="1:17" ht="12.75" x14ac:dyDescent="0.2">
      <c r="A47" s="48" t="s">
        <v>55</v>
      </c>
      <c r="B47" s="12"/>
      <c r="C47" s="76">
        <v>193</v>
      </c>
      <c r="D47" s="76">
        <v>193</v>
      </c>
      <c r="E47" s="76">
        <v>194</v>
      </c>
      <c r="F47" s="76">
        <v>198</v>
      </c>
      <c r="G47" s="76">
        <v>197</v>
      </c>
      <c r="H47" s="76">
        <v>195</v>
      </c>
      <c r="I47" s="76">
        <v>194</v>
      </c>
      <c r="J47" s="76">
        <v>195</v>
      </c>
      <c r="K47" s="76">
        <v>191</v>
      </c>
      <c r="L47" s="76">
        <v>182</v>
      </c>
      <c r="M47" s="76">
        <v>170</v>
      </c>
      <c r="N47" s="76">
        <v>160</v>
      </c>
      <c r="O47" s="19">
        <f t="shared" si="2"/>
        <v>188.5</v>
      </c>
    </row>
    <row r="48" spans="1:17" ht="12.75" x14ac:dyDescent="0.2">
      <c r="A48" s="54" t="s">
        <v>21</v>
      </c>
      <c r="B48" s="12"/>
      <c r="C48" s="76">
        <v>362</v>
      </c>
      <c r="D48" s="76">
        <v>365</v>
      </c>
      <c r="E48" s="76">
        <v>343</v>
      </c>
      <c r="F48" s="76">
        <v>340</v>
      </c>
      <c r="G48" s="76">
        <v>332</v>
      </c>
      <c r="H48" s="76">
        <v>313</v>
      </c>
      <c r="I48" s="76">
        <v>295</v>
      </c>
      <c r="J48" s="76">
        <v>283</v>
      </c>
      <c r="K48" s="76">
        <v>267</v>
      </c>
      <c r="L48" s="76">
        <v>263</v>
      </c>
      <c r="M48" s="76">
        <v>244</v>
      </c>
      <c r="N48" s="76">
        <v>224</v>
      </c>
      <c r="O48" s="19">
        <f t="shared" si="2"/>
        <v>302.58333333333331</v>
      </c>
    </row>
    <row r="49" spans="1:15" ht="12.75" x14ac:dyDescent="0.2">
      <c r="A49" s="54" t="s">
        <v>56</v>
      </c>
      <c r="B49" s="12"/>
      <c r="C49" s="76">
        <v>47</v>
      </c>
      <c r="D49" s="76">
        <v>46</v>
      </c>
      <c r="E49" s="76">
        <v>50</v>
      </c>
      <c r="F49" s="76">
        <v>52</v>
      </c>
      <c r="G49" s="76">
        <v>48</v>
      </c>
      <c r="H49" s="76">
        <v>45</v>
      </c>
      <c r="I49" s="76">
        <v>46</v>
      </c>
      <c r="J49" s="76">
        <v>43</v>
      </c>
      <c r="K49" s="76">
        <v>41</v>
      </c>
      <c r="L49" s="76">
        <v>42</v>
      </c>
      <c r="M49" s="76">
        <v>38</v>
      </c>
      <c r="N49" s="76">
        <v>39</v>
      </c>
      <c r="O49" s="19">
        <f t="shared" si="2"/>
        <v>44.75</v>
      </c>
    </row>
    <row r="50" spans="1:15" ht="12.75" x14ac:dyDescent="0.2">
      <c r="A50" s="54" t="s">
        <v>57</v>
      </c>
      <c r="B50" s="12"/>
      <c r="C50" s="76">
        <v>1145</v>
      </c>
      <c r="D50" s="76">
        <v>1092</v>
      </c>
      <c r="E50" s="76">
        <v>1006</v>
      </c>
      <c r="F50" s="76">
        <v>996</v>
      </c>
      <c r="G50" s="76">
        <v>958</v>
      </c>
      <c r="H50" s="76">
        <v>1164</v>
      </c>
      <c r="I50" s="76">
        <v>1290</v>
      </c>
      <c r="J50" s="76">
        <v>1289</v>
      </c>
      <c r="K50" s="76">
        <v>983</v>
      </c>
      <c r="L50" s="76">
        <v>737</v>
      </c>
      <c r="M50" s="76">
        <v>746</v>
      </c>
      <c r="N50" s="76">
        <v>790</v>
      </c>
      <c r="O50" s="19">
        <f t="shared" si="2"/>
        <v>1016.3333333333334</v>
      </c>
    </row>
    <row r="51" spans="1:15" ht="12.75" x14ac:dyDescent="0.2">
      <c r="A51" s="54" t="s">
        <v>58</v>
      </c>
      <c r="B51" s="12"/>
      <c r="C51" s="76">
        <v>171</v>
      </c>
      <c r="D51" s="76">
        <v>184</v>
      </c>
      <c r="E51" s="76">
        <v>173</v>
      </c>
      <c r="F51" s="76">
        <v>167</v>
      </c>
      <c r="G51" s="76">
        <v>173</v>
      </c>
      <c r="H51" s="76">
        <v>172</v>
      </c>
      <c r="I51" s="76">
        <v>179</v>
      </c>
      <c r="J51" s="76">
        <v>208</v>
      </c>
      <c r="K51" s="76">
        <v>193</v>
      </c>
      <c r="L51" s="76">
        <v>183</v>
      </c>
      <c r="M51" s="76">
        <v>179</v>
      </c>
      <c r="N51" s="76">
        <v>170</v>
      </c>
      <c r="O51" s="19">
        <f t="shared" si="2"/>
        <v>179.33333333333334</v>
      </c>
    </row>
    <row r="52" spans="1:15" ht="12.75" x14ac:dyDescent="0.2">
      <c r="A52" s="54" t="s">
        <v>59</v>
      </c>
      <c r="B52" s="12"/>
      <c r="C52" s="78">
        <v>1190</v>
      </c>
      <c r="D52" s="76">
        <v>1188</v>
      </c>
      <c r="E52" s="78">
        <v>1171</v>
      </c>
      <c r="F52" s="76">
        <v>1141</v>
      </c>
      <c r="G52" s="76">
        <v>1155</v>
      </c>
      <c r="H52" s="76">
        <v>1439</v>
      </c>
      <c r="I52" s="76">
        <v>1843</v>
      </c>
      <c r="J52" s="76">
        <v>1840</v>
      </c>
      <c r="K52" s="76">
        <v>1345</v>
      </c>
      <c r="L52" s="76">
        <v>1179</v>
      </c>
      <c r="M52" s="76">
        <v>1137</v>
      </c>
      <c r="N52" s="76">
        <v>1088</v>
      </c>
      <c r="O52" s="19">
        <f t="shared" si="2"/>
        <v>1309.6666666666667</v>
      </c>
    </row>
    <row r="53" spans="1:15" ht="12.75" x14ac:dyDescent="0.2">
      <c r="A53" s="55" t="s">
        <v>60</v>
      </c>
      <c r="B53" s="12"/>
      <c r="C53" s="78">
        <v>662</v>
      </c>
      <c r="D53" s="76">
        <v>626</v>
      </c>
      <c r="E53" s="78">
        <v>579</v>
      </c>
      <c r="F53" s="76">
        <v>542</v>
      </c>
      <c r="G53" s="76">
        <v>612</v>
      </c>
      <c r="H53" s="76">
        <v>877</v>
      </c>
      <c r="I53" s="76">
        <v>1022</v>
      </c>
      <c r="J53" s="76">
        <v>999</v>
      </c>
      <c r="K53" s="76">
        <v>935</v>
      </c>
      <c r="L53" s="76">
        <v>764</v>
      </c>
      <c r="M53" s="76">
        <v>678</v>
      </c>
      <c r="N53" s="76">
        <v>629</v>
      </c>
      <c r="O53" s="19">
        <f t="shared" si="2"/>
        <v>743.75</v>
      </c>
    </row>
    <row r="54" spans="1:15" ht="12.75" thickBot="1" x14ac:dyDescent="0.25">
      <c r="A54" s="11"/>
      <c r="B54" s="12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9"/>
    </row>
    <row r="55" spans="1:15" x14ac:dyDescent="0.2">
      <c r="A55" s="7" t="s">
        <v>24</v>
      </c>
      <c r="B55" s="8"/>
      <c r="C55" s="21">
        <f>SUM(C38:C54)</f>
        <v>6751</v>
      </c>
      <c r="D55" s="21">
        <f t="shared" ref="D55:N55" si="3">SUM(D38:D54)</f>
        <v>6707</v>
      </c>
      <c r="E55" s="21">
        <f t="shared" si="3"/>
        <v>6575</v>
      </c>
      <c r="F55" s="21">
        <f t="shared" si="3"/>
        <v>6412</v>
      </c>
      <c r="G55" s="21">
        <f t="shared" si="3"/>
        <v>6515</v>
      </c>
      <c r="H55" s="21">
        <f t="shared" si="3"/>
        <v>7238</v>
      </c>
      <c r="I55" s="21">
        <f t="shared" si="3"/>
        <v>7909</v>
      </c>
      <c r="J55" s="21">
        <f t="shared" si="3"/>
        <v>7871</v>
      </c>
      <c r="K55" s="21">
        <f t="shared" si="3"/>
        <v>7019</v>
      </c>
      <c r="L55" s="21">
        <f t="shared" si="3"/>
        <v>6325</v>
      </c>
      <c r="M55" s="21">
        <f t="shared" si="3"/>
        <v>6120</v>
      </c>
      <c r="N55" s="21">
        <f t="shared" si="3"/>
        <v>5836</v>
      </c>
      <c r="O55" s="37">
        <f>SUM(C55:N55)/12</f>
        <v>6773.166666666667</v>
      </c>
    </row>
    <row r="56" spans="1:15" ht="12.75" thickBot="1" x14ac:dyDescent="0.25">
      <c r="A56" s="74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20"/>
    </row>
    <row r="57" spans="1:15" x14ac:dyDescent="0.2">
      <c r="A57" s="16" t="s">
        <v>27</v>
      </c>
      <c r="B57" s="12"/>
      <c r="C57" s="46">
        <f t="shared" ref="C57:O57" si="4">C55/C25</f>
        <v>0.4693735660154349</v>
      </c>
      <c r="D57" s="46">
        <f t="shared" si="4"/>
        <v>0.46299875742095814</v>
      </c>
      <c r="E57" s="46">
        <f t="shared" si="4"/>
        <v>0.46887256649789633</v>
      </c>
      <c r="F57" s="46">
        <f t="shared" si="4"/>
        <v>0.47153993234299163</v>
      </c>
      <c r="G57" s="46">
        <f t="shared" si="4"/>
        <v>0.47893846945526725</v>
      </c>
      <c r="H57" s="46">
        <f t="shared" si="4"/>
        <v>0.5072179397337071</v>
      </c>
      <c r="I57" s="46">
        <f t="shared" si="4"/>
        <v>0.52516600265604252</v>
      </c>
      <c r="J57" s="46">
        <f t="shared" si="4"/>
        <v>0.52921401196799567</v>
      </c>
      <c r="K57" s="46">
        <f t="shared" si="4"/>
        <v>0.50718982585446926</v>
      </c>
      <c r="L57" s="46">
        <f t="shared" si="4"/>
        <v>0.49429509221631762</v>
      </c>
      <c r="M57" s="46">
        <f t="shared" si="4"/>
        <v>0.48479087452471481</v>
      </c>
      <c r="N57" s="46">
        <f t="shared" si="4"/>
        <v>0.47324035030814143</v>
      </c>
      <c r="O57" s="47">
        <f t="shared" si="4"/>
        <v>0.48996003303453561</v>
      </c>
    </row>
    <row r="58" spans="1:15" ht="12.75" thickBot="1" x14ac:dyDescent="0.25">
      <c r="A58" s="32" t="s">
        <v>28</v>
      </c>
      <c r="B58" s="27"/>
      <c r="C58" s="28"/>
      <c r="D58" s="28"/>
      <c r="E58" s="28"/>
      <c r="F58" s="28"/>
      <c r="G58" s="28"/>
      <c r="H58" s="28"/>
      <c r="I58" s="28"/>
      <c r="J58" s="28"/>
      <c r="K58" s="28"/>
      <c r="L58" s="28"/>
      <c r="M58" s="28"/>
      <c r="N58" s="28"/>
      <c r="O58" s="29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1:15" x14ac:dyDescent="0.2">
      <c r="A62" s="4"/>
      <c r="B62" s="6"/>
      <c r="C62" s="6"/>
      <c r="D62" s="6"/>
      <c r="E62" s="35"/>
      <c r="F62" s="6"/>
      <c r="G62" s="6"/>
      <c r="H62" s="6"/>
      <c r="I62" s="6"/>
      <c r="J62" s="6"/>
      <c r="K62" s="35"/>
      <c r="L62" s="6"/>
      <c r="M62" s="6"/>
      <c r="N62" s="6"/>
      <c r="O62" s="6"/>
    </row>
    <row r="63" spans="1:15" ht="12.75" x14ac:dyDescent="0.2">
      <c r="A63" s="33"/>
      <c r="B63" s="6"/>
      <c r="C63" s="6"/>
      <c r="D63" s="12"/>
      <c r="E63" s="8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x14ac:dyDescent="0.2">
      <c r="A64" s="33"/>
      <c r="B64" s="6"/>
      <c r="C64" s="6"/>
      <c r="D64" s="6"/>
      <c r="E64" s="35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ht="12.75" x14ac:dyDescent="0.2">
      <c r="A65" s="86" t="s">
        <v>41</v>
      </c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33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  <row r="71" spans="1:15" x14ac:dyDescent="0.2">
      <c r="A71" s="6"/>
      <c r="B71" s="6"/>
      <c r="C71" s="6"/>
      <c r="D71" s="6"/>
      <c r="E71" s="6"/>
      <c r="F71" s="6"/>
      <c r="G71" s="6"/>
      <c r="H71" s="6"/>
      <c r="I71" s="6"/>
      <c r="J71" s="6"/>
      <c r="K71" s="6"/>
      <c r="L71" s="6"/>
      <c r="M71" s="6"/>
      <c r="N71" s="6"/>
      <c r="O71" s="6"/>
    </row>
  </sheetData>
  <pageMargins left="0" right="0" top="0.39370078740157483" bottom="0.39370078740157483" header="0.51181102362204722" footer="0.51181102362204722"/>
  <pageSetup paperSize="9" scale="76" orientation="portrait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70"/>
  <sheetViews>
    <sheetView zoomScale="81" zoomScaleNormal="81" workbookViewId="0">
      <selection activeCell="P16" sqref="P16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18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</row>
    <row r="2" spans="1:18" x14ac:dyDescent="0.2">
      <c r="A2" s="6"/>
      <c r="B2" s="6" t="s">
        <v>71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18" ht="12.75" thickBot="1" x14ac:dyDescent="0.25">
      <c r="A3" s="5" t="s">
        <v>35</v>
      </c>
    </row>
    <row r="4" spans="1:18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18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18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18" ht="15" x14ac:dyDescent="0.25">
      <c r="A7" s="54" t="s">
        <v>52</v>
      </c>
      <c r="B7" s="12"/>
      <c r="C7" s="18">
        <v>98</v>
      </c>
      <c r="D7" s="18">
        <v>90</v>
      </c>
      <c r="E7" s="18">
        <v>88</v>
      </c>
      <c r="F7" s="18">
        <v>89</v>
      </c>
      <c r="G7" s="18">
        <v>88</v>
      </c>
      <c r="H7" s="18">
        <v>83</v>
      </c>
      <c r="I7" s="18">
        <v>85</v>
      </c>
      <c r="J7" s="18">
        <v>83</v>
      </c>
      <c r="K7" s="18">
        <v>75</v>
      </c>
      <c r="L7" s="18">
        <v>70</v>
      </c>
      <c r="M7" s="18">
        <v>75</v>
      </c>
      <c r="N7" s="18">
        <v>75</v>
      </c>
      <c r="O7" s="19">
        <f>SUM(C7:N7)/12</f>
        <v>83.25</v>
      </c>
      <c r="P7" s="71"/>
    </row>
    <row r="8" spans="1:18" x14ac:dyDescent="0.2">
      <c r="A8" s="54" t="s">
        <v>53</v>
      </c>
      <c r="B8" s="12"/>
      <c r="C8" s="18">
        <v>33</v>
      </c>
      <c r="D8" s="18">
        <v>32</v>
      </c>
      <c r="E8" s="18">
        <v>30</v>
      </c>
      <c r="F8" s="18">
        <v>30</v>
      </c>
      <c r="G8" s="18">
        <v>30</v>
      </c>
      <c r="H8" s="18">
        <v>31</v>
      </c>
      <c r="I8" s="18">
        <v>29</v>
      </c>
      <c r="J8" s="18">
        <v>31</v>
      </c>
      <c r="K8" s="18">
        <v>29</v>
      </c>
      <c r="L8" s="18">
        <v>30</v>
      </c>
      <c r="M8" s="18">
        <v>28</v>
      </c>
      <c r="N8" s="18">
        <v>27</v>
      </c>
      <c r="O8" s="19">
        <f t="shared" ref="O8:O22" si="0">SUM(C8:N8)/12</f>
        <v>30</v>
      </c>
    </row>
    <row r="9" spans="1:18" x14ac:dyDescent="0.2">
      <c r="A9" s="55" t="s">
        <v>18</v>
      </c>
      <c r="B9" s="12"/>
      <c r="C9" s="18">
        <v>1902</v>
      </c>
      <c r="D9" s="18">
        <v>1882</v>
      </c>
      <c r="E9" s="18">
        <v>1872</v>
      </c>
      <c r="F9" s="18">
        <v>1779</v>
      </c>
      <c r="G9" s="18">
        <v>1748</v>
      </c>
      <c r="H9" s="18">
        <v>1725</v>
      </c>
      <c r="I9" s="18">
        <v>1763</v>
      </c>
      <c r="J9" s="18">
        <v>1754</v>
      </c>
      <c r="K9" s="18">
        <v>1738</v>
      </c>
      <c r="L9" s="18">
        <v>1672</v>
      </c>
      <c r="M9" s="18">
        <v>1619</v>
      </c>
      <c r="N9" s="18">
        <v>1543</v>
      </c>
      <c r="O9" s="19">
        <f t="shared" si="0"/>
        <v>1749.75</v>
      </c>
    </row>
    <row r="10" spans="1:18" ht="15" x14ac:dyDescent="0.25">
      <c r="A10" s="55" t="s">
        <v>19</v>
      </c>
      <c r="B10" s="12"/>
      <c r="C10" s="18">
        <v>19</v>
      </c>
      <c r="D10" s="18">
        <v>17</v>
      </c>
      <c r="E10" s="18">
        <v>17</v>
      </c>
      <c r="F10" s="18">
        <v>18</v>
      </c>
      <c r="G10" s="18">
        <v>15</v>
      </c>
      <c r="H10" s="18">
        <v>19</v>
      </c>
      <c r="I10" s="18">
        <v>17</v>
      </c>
      <c r="J10" s="18">
        <v>17</v>
      </c>
      <c r="K10" s="18">
        <v>17</v>
      </c>
      <c r="L10" s="18">
        <v>15</v>
      </c>
      <c r="M10" s="18">
        <v>15</v>
      </c>
      <c r="N10" s="18">
        <v>13</v>
      </c>
      <c r="O10" s="19">
        <f t="shared" si="0"/>
        <v>16.583333333333332</v>
      </c>
      <c r="Q10" s="71"/>
      <c r="R10" s="71"/>
    </row>
    <row r="11" spans="1:18" x14ac:dyDescent="0.2">
      <c r="A11" s="48" t="s">
        <v>54</v>
      </c>
      <c r="B11" s="12"/>
      <c r="C11" s="18">
        <v>26</v>
      </c>
      <c r="D11" s="18">
        <v>28</v>
      </c>
      <c r="E11" s="18">
        <v>28</v>
      </c>
      <c r="F11" s="18">
        <v>24</v>
      </c>
      <c r="G11" s="18">
        <v>28</v>
      </c>
      <c r="H11" s="18">
        <v>30</v>
      </c>
      <c r="I11" s="18">
        <v>24</v>
      </c>
      <c r="J11" s="18">
        <v>23</v>
      </c>
      <c r="K11" s="18">
        <v>22</v>
      </c>
      <c r="L11" s="18">
        <v>22</v>
      </c>
      <c r="M11" s="18">
        <v>26</v>
      </c>
      <c r="N11" s="18">
        <v>22</v>
      </c>
      <c r="O11" s="19">
        <f t="shared" si="0"/>
        <v>25.25</v>
      </c>
    </row>
    <row r="12" spans="1:18" x14ac:dyDescent="0.2">
      <c r="A12" s="48" t="s">
        <v>36</v>
      </c>
      <c r="B12" s="12"/>
      <c r="C12" s="18">
        <v>2272</v>
      </c>
      <c r="D12" s="18">
        <v>2273</v>
      </c>
      <c r="E12" s="18">
        <v>2237</v>
      </c>
      <c r="F12" s="18">
        <v>2134</v>
      </c>
      <c r="G12" s="18">
        <v>2123</v>
      </c>
      <c r="H12" s="18">
        <v>2072</v>
      </c>
      <c r="I12" s="18">
        <v>1993</v>
      </c>
      <c r="J12" s="18">
        <v>1973</v>
      </c>
      <c r="K12" s="18">
        <v>1980</v>
      </c>
      <c r="L12" s="18">
        <v>1891</v>
      </c>
      <c r="M12" s="18">
        <v>1839</v>
      </c>
      <c r="N12" s="18">
        <v>1756</v>
      </c>
      <c r="O12" s="19">
        <f t="shared" si="0"/>
        <v>2045.25</v>
      </c>
    </row>
    <row r="13" spans="1:18" x14ac:dyDescent="0.2">
      <c r="A13" s="55" t="s">
        <v>31</v>
      </c>
      <c r="B13" s="12"/>
      <c r="C13" s="18">
        <v>3151</v>
      </c>
      <c r="D13" s="18">
        <v>3164</v>
      </c>
      <c r="E13" s="18">
        <v>3229</v>
      </c>
      <c r="F13" s="18">
        <v>3077</v>
      </c>
      <c r="G13" s="18">
        <v>3000</v>
      </c>
      <c r="H13" s="18">
        <v>3031</v>
      </c>
      <c r="I13" s="18">
        <v>3073</v>
      </c>
      <c r="J13" s="18">
        <v>3025</v>
      </c>
      <c r="K13" s="18">
        <v>3038</v>
      </c>
      <c r="L13" s="18">
        <v>2926</v>
      </c>
      <c r="M13" s="18">
        <v>2847</v>
      </c>
      <c r="N13" s="18">
        <v>2668</v>
      </c>
      <c r="O13" s="19">
        <f t="shared" si="0"/>
        <v>3019.0833333333335</v>
      </c>
    </row>
    <row r="14" spans="1:18" x14ac:dyDescent="0.2">
      <c r="A14" s="55" t="s">
        <v>20</v>
      </c>
      <c r="B14" s="12"/>
      <c r="C14" s="18">
        <v>466</v>
      </c>
      <c r="D14" s="18">
        <v>481</v>
      </c>
      <c r="E14" s="18">
        <v>470</v>
      </c>
      <c r="F14" s="18">
        <v>454</v>
      </c>
      <c r="G14" s="18">
        <v>450</v>
      </c>
      <c r="H14" s="18">
        <v>468</v>
      </c>
      <c r="I14" s="18">
        <v>477</v>
      </c>
      <c r="J14" s="18">
        <v>471</v>
      </c>
      <c r="K14" s="18">
        <v>446</v>
      </c>
      <c r="L14" s="18">
        <v>423</v>
      </c>
      <c r="M14" s="18">
        <v>424</v>
      </c>
      <c r="N14" s="18">
        <v>381</v>
      </c>
      <c r="O14" s="19">
        <f t="shared" si="0"/>
        <v>450.91666666666669</v>
      </c>
    </row>
    <row r="15" spans="1:18" x14ac:dyDescent="0.2">
      <c r="A15" s="48" t="s">
        <v>32</v>
      </c>
      <c r="B15" s="12"/>
      <c r="C15" s="18">
        <v>880</v>
      </c>
      <c r="D15" s="18">
        <v>911</v>
      </c>
      <c r="E15" s="18">
        <v>934</v>
      </c>
      <c r="F15" s="18">
        <v>871</v>
      </c>
      <c r="G15" s="18">
        <v>843</v>
      </c>
      <c r="H15" s="18">
        <v>861</v>
      </c>
      <c r="I15" s="18">
        <v>885</v>
      </c>
      <c r="J15" s="18">
        <v>901</v>
      </c>
      <c r="K15" s="18">
        <v>880</v>
      </c>
      <c r="L15" s="18">
        <v>846</v>
      </c>
      <c r="M15" s="18">
        <v>880</v>
      </c>
      <c r="N15" s="18">
        <v>826</v>
      </c>
      <c r="O15" s="19">
        <f t="shared" si="0"/>
        <v>876.5</v>
      </c>
    </row>
    <row r="16" spans="1:18" x14ac:dyDescent="0.2">
      <c r="A16" s="48" t="s">
        <v>55</v>
      </c>
      <c r="B16" s="12"/>
      <c r="C16" s="18">
        <v>376</v>
      </c>
      <c r="D16" s="18">
        <v>377</v>
      </c>
      <c r="E16" s="18">
        <v>368</v>
      </c>
      <c r="F16" s="18">
        <v>362</v>
      </c>
      <c r="G16" s="18">
        <v>369</v>
      </c>
      <c r="H16" s="18">
        <v>368</v>
      </c>
      <c r="I16" s="18">
        <v>430</v>
      </c>
      <c r="J16" s="18">
        <v>446</v>
      </c>
      <c r="K16" s="18">
        <v>436</v>
      </c>
      <c r="L16" s="18">
        <v>452</v>
      </c>
      <c r="M16" s="18">
        <v>442</v>
      </c>
      <c r="N16" s="18">
        <v>412</v>
      </c>
      <c r="O16" s="19">
        <f t="shared" si="0"/>
        <v>403.16666666666669</v>
      </c>
    </row>
    <row r="17" spans="1:16" x14ac:dyDescent="0.2">
      <c r="A17" s="54" t="s">
        <v>21</v>
      </c>
      <c r="B17" s="12"/>
      <c r="C17" s="18">
        <v>1181</v>
      </c>
      <c r="D17" s="18">
        <v>1159</v>
      </c>
      <c r="E17" s="18">
        <v>1135</v>
      </c>
      <c r="F17" s="18">
        <v>1085</v>
      </c>
      <c r="G17" s="18">
        <v>1097</v>
      </c>
      <c r="H17" s="18">
        <v>1036</v>
      </c>
      <c r="I17" s="18">
        <v>979</v>
      </c>
      <c r="J17" s="18">
        <v>949</v>
      </c>
      <c r="K17" s="18">
        <v>923</v>
      </c>
      <c r="L17" s="18">
        <v>811</v>
      </c>
      <c r="M17" s="18">
        <v>714</v>
      </c>
      <c r="N17" s="18">
        <v>688</v>
      </c>
      <c r="O17" s="19">
        <f t="shared" si="0"/>
        <v>979.75</v>
      </c>
    </row>
    <row r="18" spans="1:16" x14ac:dyDescent="0.2">
      <c r="A18" s="54" t="s">
        <v>56</v>
      </c>
      <c r="B18" s="12"/>
      <c r="C18" s="18">
        <v>100</v>
      </c>
      <c r="D18" s="18">
        <v>100</v>
      </c>
      <c r="E18" s="18">
        <v>100</v>
      </c>
      <c r="F18" s="18">
        <v>93</v>
      </c>
      <c r="G18" s="18">
        <v>103</v>
      </c>
      <c r="H18" s="18">
        <v>103</v>
      </c>
      <c r="I18" s="18">
        <v>108</v>
      </c>
      <c r="J18" s="18">
        <v>99</v>
      </c>
      <c r="K18" s="18">
        <v>98</v>
      </c>
      <c r="L18" s="18">
        <v>95</v>
      </c>
      <c r="M18" s="18">
        <v>84</v>
      </c>
      <c r="N18" s="18">
        <v>85</v>
      </c>
      <c r="O18" s="19">
        <f t="shared" si="0"/>
        <v>97.333333333333329</v>
      </c>
    </row>
    <row r="19" spans="1:16" x14ac:dyDescent="0.2">
      <c r="A19" s="54" t="s">
        <v>57</v>
      </c>
      <c r="B19" s="12"/>
      <c r="C19" s="18">
        <v>2198</v>
      </c>
      <c r="D19" s="18">
        <v>2228</v>
      </c>
      <c r="E19" s="18">
        <v>2349</v>
      </c>
      <c r="F19" s="18">
        <v>2260</v>
      </c>
      <c r="G19" s="18">
        <v>2026</v>
      </c>
      <c r="H19" s="18">
        <v>2050</v>
      </c>
      <c r="I19" s="18">
        <v>2080</v>
      </c>
      <c r="J19" s="18">
        <v>2062</v>
      </c>
      <c r="K19" s="18">
        <v>1707</v>
      </c>
      <c r="L19" s="18">
        <v>1593</v>
      </c>
      <c r="M19" s="18">
        <v>1815</v>
      </c>
      <c r="N19" s="18">
        <v>2175</v>
      </c>
      <c r="O19" s="19">
        <f t="shared" si="0"/>
        <v>2045.25</v>
      </c>
    </row>
    <row r="20" spans="1:16" x14ac:dyDescent="0.2">
      <c r="A20" s="54" t="s">
        <v>58</v>
      </c>
      <c r="B20" s="12"/>
      <c r="C20" s="18">
        <v>566</v>
      </c>
      <c r="D20" s="18">
        <v>196</v>
      </c>
      <c r="E20" s="18">
        <v>201</v>
      </c>
      <c r="F20" s="18">
        <v>192</v>
      </c>
      <c r="G20" s="18">
        <v>193</v>
      </c>
      <c r="H20" s="18">
        <v>181</v>
      </c>
      <c r="I20" s="18">
        <v>204</v>
      </c>
      <c r="J20" s="18">
        <v>209</v>
      </c>
      <c r="K20" s="18">
        <v>203</v>
      </c>
      <c r="L20" s="18">
        <v>200</v>
      </c>
      <c r="M20" s="18">
        <v>193</v>
      </c>
      <c r="N20" s="18">
        <v>184</v>
      </c>
      <c r="O20" s="19">
        <f t="shared" si="0"/>
        <v>226.83333333333334</v>
      </c>
    </row>
    <row r="21" spans="1:16" x14ac:dyDescent="0.2">
      <c r="A21" s="54" t="s">
        <v>59</v>
      </c>
      <c r="B21" s="12"/>
      <c r="C21" s="18">
        <v>1830</v>
      </c>
      <c r="D21" s="18">
        <v>2178</v>
      </c>
      <c r="E21" s="18">
        <v>2134</v>
      </c>
      <c r="F21" s="18">
        <v>2034</v>
      </c>
      <c r="G21" s="18">
        <v>2070</v>
      </c>
      <c r="H21" s="18">
        <v>2523</v>
      </c>
      <c r="I21" s="18">
        <v>2924</v>
      </c>
      <c r="J21" s="18">
        <v>2903</v>
      </c>
      <c r="K21" s="18">
        <v>2294</v>
      </c>
      <c r="L21" s="18">
        <v>2022</v>
      </c>
      <c r="M21" s="18">
        <v>1902</v>
      </c>
      <c r="N21" s="18">
        <v>1791</v>
      </c>
      <c r="O21" s="19">
        <f t="shared" si="0"/>
        <v>2217.0833333333335</v>
      </c>
    </row>
    <row r="22" spans="1:16" x14ac:dyDescent="0.2">
      <c r="A22" s="55" t="s">
        <v>60</v>
      </c>
      <c r="B22" s="12"/>
      <c r="C22" s="18">
        <v>1421</v>
      </c>
      <c r="D22" s="18">
        <v>1516</v>
      </c>
      <c r="E22" s="18">
        <v>1643</v>
      </c>
      <c r="F22" s="18">
        <v>1522</v>
      </c>
      <c r="G22" s="18">
        <v>1486</v>
      </c>
      <c r="H22" s="18">
        <v>1921</v>
      </c>
      <c r="I22" s="18">
        <v>1996</v>
      </c>
      <c r="J22" s="18">
        <v>2012</v>
      </c>
      <c r="K22" s="18">
        <v>1959</v>
      </c>
      <c r="L22" s="18">
        <v>1644</v>
      </c>
      <c r="M22" s="18">
        <v>1422</v>
      </c>
      <c r="N22" s="18">
        <v>1232</v>
      </c>
      <c r="O22" s="19">
        <f t="shared" si="0"/>
        <v>1647.8333333333333</v>
      </c>
    </row>
    <row r="23" spans="1:16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6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6" x14ac:dyDescent="0.2">
      <c r="A25" s="11" t="s">
        <v>24</v>
      </c>
      <c r="B25" s="12"/>
      <c r="C25" s="17">
        <f>SUM(C7:C22)</f>
        <v>16519</v>
      </c>
      <c r="D25" s="17">
        <f t="shared" ref="D25:N25" si="1">SUM(D7:D22)</f>
        <v>16632</v>
      </c>
      <c r="E25" s="17">
        <f t="shared" si="1"/>
        <v>16835</v>
      </c>
      <c r="F25" s="17">
        <f t="shared" si="1"/>
        <v>16024</v>
      </c>
      <c r="G25" s="70">
        <f t="shared" si="1"/>
        <v>15669</v>
      </c>
      <c r="H25" s="17">
        <f t="shared" si="1"/>
        <v>16502</v>
      </c>
      <c r="I25" s="17">
        <f t="shared" si="1"/>
        <v>17067</v>
      </c>
      <c r="J25" s="17">
        <f t="shared" si="1"/>
        <v>16958</v>
      </c>
      <c r="K25" s="17">
        <f t="shared" si="1"/>
        <v>15845</v>
      </c>
      <c r="L25" s="17">
        <f t="shared" si="1"/>
        <v>14712</v>
      </c>
      <c r="M25" s="17">
        <f t="shared" si="1"/>
        <v>14325</v>
      </c>
      <c r="N25" s="17">
        <f t="shared" si="1"/>
        <v>13878</v>
      </c>
      <c r="O25" s="19">
        <f>SUM(C25:N25)/12</f>
        <v>15913.833333333334</v>
      </c>
      <c r="P25" s="52"/>
    </row>
    <row r="26" spans="1:16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6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6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6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6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</row>
    <row r="32" spans="1:16" x14ac:dyDescent="0.2">
      <c r="A32" s="6" t="s">
        <v>72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7" ht="12.75" thickBot="1" x14ac:dyDescent="0.25"/>
    <row r="34" spans="1:17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17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17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17" x14ac:dyDescent="0.2">
      <c r="A37" s="54" t="s">
        <v>52</v>
      </c>
      <c r="B37" s="12"/>
      <c r="C37" s="18">
        <v>49</v>
      </c>
      <c r="D37" s="18">
        <v>43</v>
      </c>
      <c r="E37" s="18">
        <v>41</v>
      </c>
      <c r="F37" s="18">
        <v>44</v>
      </c>
      <c r="G37" s="18">
        <v>44</v>
      </c>
      <c r="H37" s="18">
        <v>42</v>
      </c>
      <c r="I37" s="18">
        <v>40</v>
      </c>
      <c r="J37" s="18">
        <v>41</v>
      </c>
      <c r="K37" s="18">
        <v>36</v>
      </c>
      <c r="L37" s="18">
        <v>33</v>
      </c>
      <c r="M37" s="18">
        <v>34</v>
      </c>
      <c r="N37" s="18">
        <v>32</v>
      </c>
      <c r="O37" s="19">
        <f>SUM(C37:N37)/12</f>
        <v>39.916666666666664</v>
      </c>
    </row>
    <row r="38" spans="1:17" ht="15" x14ac:dyDescent="0.25">
      <c r="A38" s="54" t="s">
        <v>53</v>
      </c>
      <c r="B38" s="12"/>
      <c r="C38" s="18">
        <v>5</v>
      </c>
      <c r="D38" s="18">
        <v>5</v>
      </c>
      <c r="E38" s="18">
        <v>5</v>
      </c>
      <c r="F38" s="18">
        <v>4</v>
      </c>
      <c r="G38" s="18">
        <v>4</v>
      </c>
      <c r="H38" s="18">
        <v>5</v>
      </c>
      <c r="I38" s="18">
        <v>4</v>
      </c>
      <c r="J38" s="18">
        <v>4</v>
      </c>
      <c r="K38" s="18">
        <v>6</v>
      </c>
      <c r="L38" s="18">
        <v>6</v>
      </c>
      <c r="M38" s="18">
        <v>4</v>
      </c>
      <c r="N38" s="18">
        <v>3</v>
      </c>
      <c r="O38" s="19">
        <f t="shared" ref="O38:O52" si="2">SUM(C38:N38)/12</f>
        <v>4.583333333333333</v>
      </c>
      <c r="Q38" s="72"/>
    </row>
    <row r="39" spans="1:17" x14ac:dyDescent="0.2">
      <c r="A39" s="55" t="s">
        <v>18</v>
      </c>
      <c r="B39" s="12"/>
      <c r="C39" s="18">
        <v>791</v>
      </c>
      <c r="D39" s="18">
        <v>771</v>
      </c>
      <c r="E39" s="18">
        <v>781</v>
      </c>
      <c r="F39" s="18">
        <v>735</v>
      </c>
      <c r="G39" s="18">
        <v>713</v>
      </c>
      <c r="H39" s="18">
        <v>718</v>
      </c>
      <c r="I39" s="18">
        <v>726</v>
      </c>
      <c r="J39" s="18">
        <v>732</v>
      </c>
      <c r="K39" s="18">
        <v>738</v>
      </c>
      <c r="L39" s="18">
        <v>709</v>
      </c>
      <c r="M39" s="18">
        <v>672</v>
      </c>
      <c r="N39" s="18">
        <v>640</v>
      </c>
      <c r="O39" s="19">
        <f t="shared" si="2"/>
        <v>727.16666666666663</v>
      </c>
    </row>
    <row r="40" spans="1:17" x14ac:dyDescent="0.2">
      <c r="A40" s="55" t="s">
        <v>19</v>
      </c>
      <c r="B40" s="12"/>
      <c r="C40" s="18">
        <v>5</v>
      </c>
      <c r="D40" s="18">
        <v>4</v>
      </c>
      <c r="E40" s="18">
        <v>3</v>
      </c>
      <c r="F40" s="18">
        <v>4</v>
      </c>
      <c r="G40" s="18">
        <v>4</v>
      </c>
      <c r="H40" s="18">
        <v>8</v>
      </c>
      <c r="I40" s="18">
        <v>8</v>
      </c>
      <c r="J40" s="18">
        <v>7</v>
      </c>
      <c r="K40" s="18">
        <v>6</v>
      </c>
      <c r="L40" s="18">
        <v>6</v>
      </c>
      <c r="M40" s="18">
        <v>5</v>
      </c>
      <c r="N40" s="18">
        <v>4</v>
      </c>
      <c r="O40" s="19">
        <f t="shared" si="2"/>
        <v>5.333333333333333</v>
      </c>
    </row>
    <row r="41" spans="1:17" x14ac:dyDescent="0.2">
      <c r="A41" s="48" t="s">
        <v>54</v>
      </c>
      <c r="B41" s="12"/>
      <c r="C41" s="18">
        <v>4</v>
      </c>
      <c r="D41" s="18">
        <v>4</v>
      </c>
      <c r="E41" s="18">
        <v>5</v>
      </c>
      <c r="F41" s="18">
        <v>5</v>
      </c>
      <c r="G41" s="18">
        <v>5</v>
      </c>
      <c r="H41" s="18">
        <v>5</v>
      </c>
      <c r="I41" s="18">
        <v>3</v>
      </c>
      <c r="J41" s="18">
        <v>3</v>
      </c>
      <c r="K41" s="18">
        <v>4</v>
      </c>
      <c r="L41" s="18">
        <v>5</v>
      </c>
      <c r="M41" s="18">
        <v>5</v>
      </c>
      <c r="N41" s="18">
        <v>5</v>
      </c>
      <c r="O41" s="19">
        <f t="shared" si="2"/>
        <v>4.416666666666667</v>
      </c>
    </row>
    <row r="42" spans="1:17" x14ac:dyDescent="0.2">
      <c r="A42" s="48" t="s">
        <v>36</v>
      </c>
      <c r="B42" s="12"/>
      <c r="C42" s="18">
        <v>313</v>
      </c>
      <c r="D42" s="18">
        <v>313</v>
      </c>
      <c r="E42" s="18">
        <v>303</v>
      </c>
      <c r="F42" s="18">
        <v>285</v>
      </c>
      <c r="G42" s="18">
        <v>293</v>
      </c>
      <c r="H42" s="18">
        <v>280</v>
      </c>
      <c r="I42" s="18">
        <v>265</v>
      </c>
      <c r="J42" s="18">
        <v>257</v>
      </c>
      <c r="K42" s="18">
        <v>246</v>
      </c>
      <c r="L42" s="18">
        <v>228</v>
      </c>
      <c r="M42" s="18">
        <v>231</v>
      </c>
      <c r="N42" s="18">
        <v>218</v>
      </c>
      <c r="O42" s="19">
        <f t="shared" si="2"/>
        <v>269.33333333333331</v>
      </c>
    </row>
    <row r="43" spans="1:17" x14ac:dyDescent="0.2">
      <c r="A43" s="55" t="s">
        <v>31</v>
      </c>
      <c r="B43" s="12"/>
      <c r="C43" s="18">
        <v>1739</v>
      </c>
      <c r="D43" s="18">
        <v>1729</v>
      </c>
      <c r="E43" s="18">
        <v>1783</v>
      </c>
      <c r="F43" s="18">
        <v>1714</v>
      </c>
      <c r="G43" s="18">
        <v>1673</v>
      </c>
      <c r="H43" s="18">
        <v>1681</v>
      </c>
      <c r="I43" s="18">
        <v>1698</v>
      </c>
      <c r="J43" s="18">
        <v>1672</v>
      </c>
      <c r="K43" s="18">
        <v>1677</v>
      </c>
      <c r="L43" s="18">
        <v>1626</v>
      </c>
      <c r="M43" s="18">
        <v>1547</v>
      </c>
      <c r="N43" s="18">
        <v>1444</v>
      </c>
      <c r="O43" s="19">
        <f t="shared" si="2"/>
        <v>1665.25</v>
      </c>
    </row>
    <row r="44" spans="1:17" x14ac:dyDescent="0.2">
      <c r="A44" s="55" t="s">
        <v>20</v>
      </c>
      <c r="B44" s="12"/>
      <c r="C44" s="18">
        <v>187</v>
      </c>
      <c r="D44" s="18">
        <v>200</v>
      </c>
      <c r="E44" s="18">
        <v>195</v>
      </c>
      <c r="F44" s="18">
        <v>187</v>
      </c>
      <c r="G44" s="18">
        <v>188</v>
      </c>
      <c r="H44" s="18">
        <v>191</v>
      </c>
      <c r="I44" s="18">
        <v>193</v>
      </c>
      <c r="J44" s="18">
        <v>199</v>
      </c>
      <c r="K44" s="18">
        <v>180</v>
      </c>
      <c r="L44" s="18">
        <v>170</v>
      </c>
      <c r="M44" s="18">
        <v>165</v>
      </c>
      <c r="N44" s="18">
        <v>146</v>
      </c>
      <c r="O44" s="19">
        <f t="shared" si="2"/>
        <v>183.41666666666666</v>
      </c>
    </row>
    <row r="45" spans="1:17" x14ac:dyDescent="0.2">
      <c r="A45" s="48" t="s">
        <v>32</v>
      </c>
      <c r="B45" s="12"/>
      <c r="C45" s="18">
        <v>481</v>
      </c>
      <c r="D45" s="18">
        <v>494</v>
      </c>
      <c r="E45" s="18">
        <v>494</v>
      </c>
      <c r="F45" s="18">
        <v>474</v>
      </c>
      <c r="G45" s="18">
        <v>472</v>
      </c>
      <c r="H45" s="18">
        <v>493</v>
      </c>
      <c r="I45" s="18">
        <v>508</v>
      </c>
      <c r="J45" s="18">
        <v>518</v>
      </c>
      <c r="K45" s="18">
        <v>510</v>
      </c>
      <c r="L45" s="18">
        <v>482</v>
      </c>
      <c r="M45" s="18">
        <v>491</v>
      </c>
      <c r="N45" s="18">
        <v>463</v>
      </c>
      <c r="O45" s="19">
        <f t="shared" si="2"/>
        <v>490</v>
      </c>
    </row>
    <row r="46" spans="1:17" x14ac:dyDescent="0.2">
      <c r="A46" s="48" t="s">
        <v>55</v>
      </c>
      <c r="B46" s="12"/>
      <c r="C46" s="18">
        <v>180</v>
      </c>
      <c r="D46" s="18">
        <v>182</v>
      </c>
      <c r="E46" s="18">
        <v>178</v>
      </c>
      <c r="F46" s="18">
        <v>179</v>
      </c>
      <c r="G46" s="18">
        <v>182</v>
      </c>
      <c r="H46" s="18">
        <v>190</v>
      </c>
      <c r="I46" s="18">
        <v>200</v>
      </c>
      <c r="J46" s="18">
        <v>204</v>
      </c>
      <c r="K46" s="18">
        <v>201</v>
      </c>
      <c r="L46" s="18">
        <v>198</v>
      </c>
      <c r="M46" s="18">
        <v>183</v>
      </c>
      <c r="N46" s="18">
        <v>169</v>
      </c>
      <c r="O46" s="19">
        <f t="shared" si="2"/>
        <v>187.16666666666666</v>
      </c>
    </row>
    <row r="47" spans="1:17" x14ac:dyDescent="0.2">
      <c r="A47" s="54" t="s">
        <v>21</v>
      </c>
      <c r="B47" s="12"/>
      <c r="C47" s="18">
        <v>707</v>
      </c>
      <c r="D47" s="18">
        <v>695</v>
      </c>
      <c r="E47" s="18">
        <v>678</v>
      </c>
      <c r="F47" s="18">
        <v>645</v>
      </c>
      <c r="G47" s="18">
        <v>642</v>
      </c>
      <c r="H47" s="18">
        <v>614</v>
      </c>
      <c r="I47" s="18">
        <v>583</v>
      </c>
      <c r="J47" s="18">
        <v>554</v>
      </c>
      <c r="K47" s="18">
        <v>533</v>
      </c>
      <c r="L47" s="18">
        <v>467</v>
      </c>
      <c r="M47" s="18">
        <v>402</v>
      </c>
      <c r="N47" s="18">
        <v>385</v>
      </c>
      <c r="O47" s="19">
        <f t="shared" si="2"/>
        <v>575.41666666666663</v>
      </c>
    </row>
    <row r="48" spans="1:17" x14ac:dyDescent="0.2">
      <c r="A48" s="54" t="s">
        <v>56</v>
      </c>
      <c r="B48" s="12"/>
      <c r="C48" s="18">
        <v>54</v>
      </c>
      <c r="D48" s="18">
        <v>52</v>
      </c>
      <c r="E48" s="18">
        <v>51</v>
      </c>
      <c r="F48" s="18">
        <v>45</v>
      </c>
      <c r="G48" s="18">
        <v>48</v>
      </c>
      <c r="H48" s="18">
        <v>50</v>
      </c>
      <c r="I48" s="18">
        <v>53</v>
      </c>
      <c r="J48" s="18">
        <v>47</v>
      </c>
      <c r="K48" s="18">
        <v>48</v>
      </c>
      <c r="L48" s="18">
        <v>50</v>
      </c>
      <c r="M48" s="18">
        <v>46</v>
      </c>
      <c r="N48" s="18">
        <v>44</v>
      </c>
      <c r="O48" s="19">
        <f t="shared" si="2"/>
        <v>49</v>
      </c>
    </row>
    <row r="49" spans="1:15" x14ac:dyDescent="0.2">
      <c r="A49" s="54" t="s">
        <v>57</v>
      </c>
      <c r="B49" s="12"/>
      <c r="C49" s="18">
        <v>1109</v>
      </c>
      <c r="D49" s="18">
        <v>1096</v>
      </c>
      <c r="E49" s="18">
        <v>1144</v>
      </c>
      <c r="F49" s="18">
        <v>1116</v>
      </c>
      <c r="G49" s="18">
        <v>1035</v>
      </c>
      <c r="H49" s="18">
        <v>1281</v>
      </c>
      <c r="I49" s="18">
        <v>1368</v>
      </c>
      <c r="J49" s="18">
        <v>1381</v>
      </c>
      <c r="K49" s="18">
        <v>1040</v>
      </c>
      <c r="L49" s="18">
        <v>891</v>
      </c>
      <c r="M49" s="18">
        <v>943</v>
      </c>
      <c r="N49" s="18">
        <v>1086</v>
      </c>
      <c r="O49" s="19">
        <f t="shared" si="2"/>
        <v>1124.1666666666667</v>
      </c>
    </row>
    <row r="50" spans="1:15" x14ac:dyDescent="0.2">
      <c r="A50" s="54" t="s">
        <v>58</v>
      </c>
      <c r="B50" s="12"/>
      <c r="C50" s="18">
        <v>177</v>
      </c>
      <c r="D50" s="18">
        <v>171</v>
      </c>
      <c r="E50" s="18">
        <v>176</v>
      </c>
      <c r="F50" s="18">
        <v>169</v>
      </c>
      <c r="G50" s="18">
        <v>169</v>
      </c>
      <c r="H50" s="18">
        <v>157</v>
      </c>
      <c r="I50" s="18">
        <v>184</v>
      </c>
      <c r="J50" s="18">
        <v>186</v>
      </c>
      <c r="K50" s="18">
        <v>180</v>
      </c>
      <c r="L50" s="18">
        <v>177</v>
      </c>
      <c r="M50" s="18">
        <v>172</v>
      </c>
      <c r="N50" s="18">
        <v>161</v>
      </c>
      <c r="O50" s="19">
        <f t="shared" si="2"/>
        <v>173.25</v>
      </c>
    </row>
    <row r="51" spans="1:15" x14ac:dyDescent="0.2">
      <c r="A51" s="54" t="s">
        <v>59</v>
      </c>
      <c r="B51" s="12"/>
      <c r="C51" s="18">
        <v>1438</v>
      </c>
      <c r="D51" s="18">
        <v>1430</v>
      </c>
      <c r="E51" s="18">
        <v>1397</v>
      </c>
      <c r="F51" s="18">
        <v>1329</v>
      </c>
      <c r="G51" s="18">
        <v>1368</v>
      </c>
      <c r="H51" s="18">
        <v>1737</v>
      </c>
      <c r="I51" s="18">
        <v>2082</v>
      </c>
      <c r="J51" s="18">
        <v>2067</v>
      </c>
      <c r="K51" s="18">
        <v>1526</v>
      </c>
      <c r="L51" s="18">
        <v>1329</v>
      </c>
      <c r="M51" s="18">
        <v>1242</v>
      </c>
      <c r="N51" s="18">
        <v>1160</v>
      </c>
      <c r="O51" s="19">
        <f t="shared" si="2"/>
        <v>1508.75</v>
      </c>
    </row>
    <row r="52" spans="1:15" x14ac:dyDescent="0.2">
      <c r="A52" s="55" t="s">
        <v>60</v>
      </c>
      <c r="B52" s="12"/>
      <c r="C52" s="18">
        <v>722</v>
      </c>
      <c r="D52" s="18">
        <v>762</v>
      </c>
      <c r="E52" s="18">
        <v>825</v>
      </c>
      <c r="F52" s="18">
        <v>771</v>
      </c>
      <c r="G52" s="18">
        <v>768</v>
      </c>
      <c r="H52" s="18">
        <v>1130</v>
      </c>
      <c r="I52" s="18">
        <v>1177</v>
      </c>
      <c r="J52" s="18">
        <v>1180</v>
      </c>
      <c r="K52" s="18">
        <v>1164</v>
      </c>
      <c r="L52" s="18">
        <v>921</v>
      </c>
      <c r="M52" s="18">
        <v>754</v>
      </c>
      <c r="N52" s="18">
        <v>645</v>
      </c>
      <c r="O52" s="19">
        <f t="shared" si="2"/>
        <v>901.58333333333337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7961</v>
      </c>
      <c r="D54" s="21">
        <f t="shared" ref="D54:N54" si="3">SUM(D37:D53)</f>
        <v>7951</v>
      </c>
      <c r="E54" s="21">
        <f t="shared" si="3"/>
        <v>8059</v>
      </c>
      <c r="F54" s="21">
        <f t="shared" si="3"/>
        <v>7706</v>
      </c>
      <c r="G54" s="21">
        <f t="shared" si="3"/>
        <v>7608</v>
      </c>
      <c r="H54" s="21">
        <f t="shared" si="3"/>
        <v>8582</v>
      </c>
      <c r="I54" s="21">
        <f t="shared" si="3"/>
        <v>9092</v>
      </c>
      <c r="J54" s="21">
        <f t="shared" si="3"/>
        <v>9052</v>
      </c>
      <c r="K54" s="21">
        <f t="shared" si="3"/>
        <v>8095</v>
      </c>
      <c r="L54" s="21">
        <f t="shared" si="3"/>
        <v>7298</v>
      </c>
      <c r="M54" s="21">
        <f t="shared" si="3"/>
        <v>6896</v>
      </c>
      <c r="N54" s="21">
        <f t="shared" si="3"/>
        <v>6605</v>
      </c>
      <c r="O54" s="37">
        <f>SUM(C54:N54)/12</f>
        <v>7908.75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0.48192989890429205</v>
      </c>
      <c r="D56" s="46">
        <f>D54/D25</f>
        <v>0.47805435305435307</v>
      </c>
      <c r="E56" s="46">
        <f t="shared" si="4"/>
        <v>0.47870507870507872</v>
      </c>
      <c r="F56" s="46">
        <f t="shared" si="4"/>
        <v>0.48090364453320023</v>
      </c>
      <c r="G56" s="46">
        <f t="shared" si="4"/>
        <v>0.48554470610760098</v>
      </c>
      <c r="H56" s="46">
        <f t="shared" si="4"/>
        <v>0.52005817476669491</v>
      </c>
      <c r="I56" s="46">
        <f t="shared" si="4"/>
        <v>0.53272397023495632</v>
      </c>
      <c r="J56" s="46">
        <f t="shared" si="4"/>
        <v>0.53378936195306048</v>
      </c>
      <c r="K56" s="46">
        <f t="shared" si="4"/>
        <v>0.51088671505206695</v>
      </c>
      <c r="L56" s="46">
        <f t="shared" si="4"/>
        <v>0.49605764002175096</v>
      </c>
      <c r="M56" s="46">
        <f t="shared" si="4"/>
        <v>0.48139616055846424</v>
      </c>
      <c r="N56" s="46">
        <f t="shared" si="4"/>
        <v>0.47593313157515493</v>
      </c>
      <c r="O56" s="47">
        <f>O54/O25</f>
        <v>0.49697328320224543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80" workbookViewId="0">
      <selection activeCell="R34" sqref="R34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66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  <c r="Q5" s="5" t="s">
        <v>68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67</v>
      </c>
      <c r="D7" s="40">
        <v>66</v>
      </c>
      <c r="E7" s="18">
        <v>73</v>
      </c>
      <c r="F7" s="18">
        <v>81</v>
      </c>
      <c r="G7" s="18">
        <v>76</v>
      </c>
      <c r="H7" s="18">
        <v>78</v>
      </c>
      <c r="I7" s="64">
        <v>80</v>
      </c>
      <c r="J7" s="59">
        <v>85</v>
      </c>
      <c r="K7" s="61">
        <v>106</v>
      </c>
      <c r="L7" s="61">
        <v>104</v>
      </c>
      <c r="M7" s="61">
        <v>96</v>
      </c>
      <c r="N7" s="61">
        <v>101</v>
      </c>
      <c r="O7" s="19">
        <f>SUM(C7:N7)/12</f>
        <v>84.416666666666671</v>
      </c>
      <c r="P7" s="60"/>
      <c r="Q7" s="60">
        <f>C7-'2012'!C7</f>
        <v>8</v>
      </c>
      <c r="R7" s="60">
        <f>D7-'2012'!D7</f>
        <v>5</v>
      </c>
      <c r="S7" s="60">
        <f>E7-'2012'!E7</f>
        <v>11</v>
      </c>
      <c r="T7" s="60">
        <f>F7-'2012'!F7</f>
        <v>21</v>
      </c>
      <c r="U7" s="60">
        <f>G7-'2012'!G7</f>
        <v>11</v>
      </c>
      <c r="V7" s="60">
        <f>H7-'2012'!H7</f>
        <v>11</v>
      </c>
      <c r="W7" s="60">
        <f>I7-'2012'!I7</f>
        <v>19</v>
      </c>
      <c r="X7" s="60">
        <f>J7-'2012'!J7</f>
        <v>27</v>
      </c>
      <c r="Y7" s="60">
        <f>K7-'2012'!K7</f>
        <v>32</v>
      </c>
      <c r="Z7" s="60">
        <f>L7-'2012'!L7</f>
        <v>27</v>
      </c>
      <c r="AA7" s="60">
        <f>M7-'2012'!M7</f>
        <v>33</v>
      </c>
      <c r="AB7" s="60">
        <f>N7-'2012'!N7</f>
        <v>40</v>
      </c>
      <c r="AC7" s="60">
        <f>O7-'2012'!O7</f>
        <v>20.416666666666671</v>
      </c>
    </row>
    <row r="8" spans="1:31" ht="15" x14ac:dyDescent="0.25">
      <c r="A8" s="54" t="s">
        <v>53</v>
      </c>
      <c r="B8" s="12"/>
      <c r="C8" s="18">
        <v>22</v>
      </c>
      <c r="D8" s="18">
        <v>23</v>
      </c>
      <c r="E8" s="18">
        <v>21</v>
      </c>
      <c r="F8" s="18">
        <v>34</v>
      </c>
      <c r="G8" s="18">
        <v>37</v>
      </c>
      <c r="H8" s="18">
        <v>44</v>
      </c>
      <c r="I8" s="64">
        <v>44</v>
      </c>
      <c r="J8" s="59">
        <v>42</v>
      </c>
      <c r="K8" s="18">
        <v>44</v>
      </c>
      <c r="L8" s="18">
        <v>37</v>
      </c>
      <c r="M8" s="18">
        <v>34</v>
      </c>
      <c r="N8" s="18">
        <v>35</v>
      </c>
      <c r="O8" s="19">
        <f t="shared" ref="O8:O22" si="0">SUM(C8:N8)/12</f>
        <v>34.75</v>
      </c>
      <c r="Q8" s="60">
        <f>C8-'2012'!C8</f>
        <v>12</v>
      </c>
      <c r="R8" s="60">
        <f>D8-'2012'!D8</f>
        <v>11</v>
      </c>
      <c r="S8" s="60">
        <f>E8-'2012'!E8</f>
        <v>4</v>
      </c>
      <c r="T8" s="60">
        <f>F8-'2012'!F8</f>
        <v>21</v>
      </c>
      <c r="U8" s="60">
        <f>G8-'2012'!G8</f>
        <v>23</v>
      </c>
      <c r="V8" s="60">
        <f>H8-'2012'!H8</f>
        <v>26</v>
      </c>
      <c r="W8" s="60">
        <f>I8-'2012'!I8</f>
        <v>27</v>
      </c>
      <c r="X8" s="60">
        <f>J8-'2012'!J8</f>
        <v>23</v>
      </c>
      <c r="Y8" s="60">
        <f>K8-'2012'!K8</f>
        <v>25</v>
      </c>
      <c r="Z8" s="60">
        <f>L8-'2012'!L8</f>
        <v>19</v>
      </c>
      <c r="AA8" s="60">
        <f>M8-'2012'!M8</f>
        <v>12</v>
      </c>
      <c r="AB8" s="60">
        <f>N8-'2012'!N8</f>
        <v>16</v>
      </c>
      <c r="AC8" s="60">
        <f>O8-'2012'!O8</f>
        <v>18.25</v>
      </c>
    </row>
    <row r="9" spans="1:31" ht="15" x14ac:dyDescent="0.25">
      <c r="A9" s="55" t="s">
        <v>18</v>
      </c>
      <c r="B9" s="12"/>
      <c r="C9" s="18">
        <v>1628</v>
      </c>
      <c r="D9" s="18">
        <v>1658</v>
      </c>
      <c r="E9" s="18">
        <v>1639</v>
      </c>
      <c r="F9" s="18">
        <v>1825</v>
      </c>
      <c r="G9" s="18">
        <v>1880</v>
      </c>
      <c r="H9" s="18">
        <v>1936</v>
      </c>
      <c r="I9" s="64">
        <v>1876</v>
      </c>
      <c r="J9" s="59">
        <v>1840</v>
      </c>
      <c r="K9" s="18">
        <v>1893</v>
      </c>
      <c r="L9" s="18">
        <v>1884</v>
      </c>
      <c r="M9" s="18">
        <v>1888</v>
      </c>
      <c r="N9" s="18">
        <v>1866</v>
      </c>
      <c r="O9" s="19">
        <f t="shared" si="0"/>
        <v>1817.75</v>
      </c>
      <c r="Q9" s="60">
        <f>C9-'2012'!C9</f>
        <v>318</v>
      </c>
      <c r="R9" s="60">
        <f>D9-'2012'!D9</f>
        <v>309</v>
      </c>
      <c r="S9" s="60">
        <f>E9-'2012'!E9</f>
        <v>219</v>
      </c>
      <c r="T9" s="60">
        <f>F9-'2012'!F9</f>
        <v>348</v>
      </c>
      <c r="U9" s="60">
        <f>G9-'2012'!G9</f>
        <v>380</v>
      </c>
      <c r="V9" s="60">
        <f>H9-'2012'!H9</f>
        <v>498</v>
      </c>
      <c r="W9" s="60">
        <f>I9-'2012'!I9</f>
        <v>414</v>
      </c>
      <c r="X9" s="60">
        <f>J9-'2012'!J9</f>
        <v>461</v>
      </c>
      <c r="Y9" s="60">
        <f>K9-'2012'!K9</f>
        <v>430</v>
      </c>
      <c r="Z9" s="60">
        <f>L9-'2012'!L9</f>
        <v>367</v>
      </c>
      <c r="AA9" s="60">
        <f>M9-'2012'!M9</f>
        <v>359</v>
      </c>
      <c r="AB9" s="60">
        <f>N9-'2012'!N9</f>
        <v>388</v>
      </c>
      <c r="AC9" s="60">
        <f>O9-'2012'!O9</f>
        <v>374.25</v>
      </c>
    </row>
    <row r="10" spans="1:31" ht="15" x14ac:dyDescent="0.25">
      <c r="A10" s="55" t="s">
        <v>19</v>
      </c>
      <c r="B10" s="12"/>
      <c r="C10" s="18">
        <v>8</v>
      </c>
      <c r="D10" s="18">
        <v>10</v>
      </c>
      <c r="E10" s="18">
        <v>9</v>
      </c>
      <c r="F10" s="18">
        <v>12</v>
      </c>
      <c r="G10" s="18">
        <v>10</v>
      </c>
      <c r="H10" s="18">
        <v>12</v>
      </c>
      <c r="I10" s="64">
        <v>11</v>
      </c>
      <c r="J10" s="59">
        <v>11</v>
      </c>
      <c r="K10" s="18">
        <v>13</v>
      </c>
      <c r="L10" s="18">
        <v>15</v>
      </c>
      <c r="M10" s="18">
        <v>20</v>
      </c>
      <c r="N10" s="18">
        <v>18</v>
      </c>
      <c r="O10" s="19">
        <f t="shared" si="0"/>
        <v>12.416666666666666</v>
      </c>
      <c r="Q10" s="60">
        <f>C10-'2012'!C10</f>
        <v>7</v>
      </c>
      <c r="R10" s="60">
        <f>D10-'2012'!D10</f>
        <v>10</v>
      </c>
      <c r="S10" s="60">
        <f>E10-'2012'!E10</f>
        <v>9</v>
      </c>
      <c r="T10" s="60">
        <f>F10-'2012'!F10</f>
        <v>12</v>
      </c>
      <c r="U10" s="60">
        <f>G10-'2012'!G10</f>
        <v>10</v>
      </c>
      <c r="V10" s="60">
        <f>H10-'2012'!H10</f>
        <v>12</v>
      </c>
      <c r="W10" s="60">
        <f>I10-'2012'!I10</f>
        <v>11</v>
      </c>
      <c r="X10" s="60">
        <f>J10-'2012'!J10</f>
        <v>10</v>
      </c>
      <c r="Y10" s="60">
        <f>K10-'2012'!K10</f>
        <v>12</v>
      </c>
      <c r="Z10" s="60">
        <f>L10-'2012'!L10</f>
        <v>12</v>
      </c>
      <c r="AA10" s="60">
        <f>M10-'2012'!M10</f>
        <v>15</v>
      </c>
      <c r="AB10" s="60">
        <f>N10-'2012'!N10</f>
        <v>10</v>
      </c>
      <c r="AC10" s="60">
        <f>O10-'2012'!O10</f>
        <v>10.833333333333332</v>
      </c>
      <c r="AD10" s="60"/>
      <c r="AE10" s="60"/>
    </row>
    <row r="11" spans="1:31" ht="15" x14ac:dyDescent="0.25">
      <c r="A11" s="48" t="s">
        <v>54</v>
      </c>
      <c r="B11" s="12"/>
      <c r="C11" s="18">
        <v>31</v>
      </c>
      <c r="D11" s="18">
        <v>31</v>
      </c>
      <c r="E11" s="18">
        <v>28</v>
      </c>
      <c r="F11" s="18">
        <v>33</v>
      </c>
      <c r="G11" s="18">
        <v>35</v>
      </c>
      <c r="H11" s="18">
        <v>33</v>
      </c>
      <c r="I11" s="64">
        <v>34</v>
      </c>
      <c r="J11" s="59">
        <v>32</v>
      </c>
      <c r="K11" s="18">
        <v>32</v>
      </c>
      <c r="L11" s="18">
        <v>28</v>
      </c>
      <c r="M11" s="18">
        <v>30</v>
      </c>
      <c r="N11" s="18">
        <v>27</v>
      </c>
      <c r="O11" s="19">
        <f t="shared" si="0"/>
        <v>31.166666666666668</v>
      </c>
      <c r="Q11" s="60">
        <f>C11-'2012'!C11</f>
        <v>18</v>
      </c>
      <c r="R11" s="60">
        <f>D11-'2012'!D11</f>
        <v>11</v>
      </c>
      <c r="S11" s="60">
        <f>E11-'2012'!E11</f>
        <v>10</v>
      </c>
      <c r="T11" s="60">
        <f>F11-'2012'!F11</f>
        <v>12</v>
      </c>
      <c r="U11" s="60">
        <f>G11-'2012'!G11</f>
        <v>19</v>
      </c>
      <c r="V11" s="60">
        <f>H11-'2012'!H11</f>
        <v>19</v>
      </c>
      <c r="W11" s="60">
        <f>I11-'2012'!I11</f>
        <v>21</v>
      </c>
      <c r="X11" s="60">
        <f>J11-'2012'!J11</f>
        <v>17</v>
      </c>
      <c r="Y11" s="60">
        <f>K11-'2012'!K11</f>
        <v>15</v>
      </c>
      <c r="Z11" s="60">
        <f>L11-'2012'!L11</f>
        <v>-4</v>
      </c>
      <c r="AA11" s="60">
        <f>M11-'2012'!M11</f>
        <v>4</v>
      </c>
      <c r="AB11" s="60">
        <f>N11-'2012'!N11</f>
        <v>-1</v>
      </c>
      <c r="AC11" s="60">
        <f>O11-'2012'!O11</f>
        <v>11.75</v>
      </c>
    </row>
    <row r="12" spans="1:31" ht="15" x14ac:dyDescent="0.25">
      <c r="A12" s="48" t="s">
        <v>36</v>
      </c>
      <c r="B12" s="12"/>
      <c r="C12" s="18">
        <v>2394</v>
      </c>
      <c r="D12" s="40">
        <v>2423</v>
      </c>
      <c r="E12" s="18">
        <v>2352</v>
      </c>
      <c r="F12" s="18">
        <v>2570</v>
      </c>
      <c r="G12" s="18">
        <v>2623</v>
      </c>
      <c r="H12" s="18">
        <v>2664</v>
      </c>
      <c r="I12" s="64">
        <v>2550</v>
      </c>
      <c r="J12" s="59">
        <v>2445</v>
      </c>
      <c r="K12" s="18">
        <v>2448</v>
      </c>
      <c r="L12" s="40">
        <v>2352</v>
      </c>
      <c r="M12" s="18">
        <v>2350</v>
      </c>
      <c r="N12" s="18">
        <v>2228</v>
      </c>
      <c r="O12" s="19">
        <f t="shared" si="0"/>
        <v>2449.9166666666665</v>
      </c>
      <c r="Q12" s="65">
        <f>C12-'2012'!C12</f>
        <v>659</v>
      </c>
      <c r="R12" s="65">
        <f>D12-'2012'!D12</f>
        <v>517</v>
      </c>
      <c r="S12" s="65">
        <f>E12-'2012'!E12</f>
        <v>384</v>
      </c>
      <c r="T12" s="65">
        <f>F12-'2012'!F12</f>
        <v>543</v>
      </c>
      <c r="U12" s="65">
        <f>G12-'2012'!G12</f>
        <v>571</v>
      </c>
      <c r="V12" s="65">
        <f>H12-'2012'!H12</f>
        <v>690</v>
      </c>
      <c r="W12" s="65">
        <f>I12-'2012'!I12</f>
        <v>567</v>
      </c>
      <c r="X12" s="65">
        <f>J12-'2012'!J12</f>
        <v>564</v>
      </c>
      <c r="Y12" s="65">
        <f>K12-'2012'!K12</f>
        <v>444</v>
      </c>
      <c r="Z12" s="65">
        <f>L12-'2012'!L12</f>
        <v>211</v>
      </c>
      <c r="AA12" s="65">
        <f>M12-'2012'!M12</f>
        <v>212</v>
      </c>
      <c r="AB12" s="65">
        <f>N12-'2012'!N12</f>
        <v>37</v>
      </c>
      <c r="AC12" s="65">
        <f>O12-'2012'!O12</f>
        <v>449.91666666666652</v>
      </c>
    </row>
    <row r="13" spans="1:31" ht="15" x14ac:dyDescent="0.25">
      <c r="A13" s="55" t="s">
        <v>31</v>
      </c>
      <c r="B13" s="12"/>
      <c r="C13" s="18">
        <v>3016</v>
      </c>
      <c r="D13" s="18">
        <v>3056</v>
      </c>
      <c r="E13" s="18">
        <v>3095</v>
      </c>
      <c r="F13" s="18">
        <v>3392</v>
      </c>
      <c r="G13" s="18">
        <v>3581</v>
      </c>
      <c r="H13" s="18">
        <v>3714</v>
      </c>
      <c r="I13" s="64">
        <v>3695</v>
      </c>
      <c r="J13" s="59">
        <v>3614</v>
      </c>
      <c r="K13" s="18">
        <v>3664</v>
      </c>
      <c r="L13" s="40">
        <v>3492</v>
      </c>
      <c r="M13" s="18">
        <v>3372</v>
      </c>
      <c r="N13" s="18">
        <v>3142</v>
      </c>
      <c r="O13" s="19">
        <f t="shared" si="0"/>
        <v>3402.75</v>
      </c>
      <c r="Q13" s="65">
        <f>C13-'2012'!C13</f>
        <v>736</v>
      </c>
      <c r="R13" s="65">
        <f>D13-'2012'!D13</f>
        <v>643</v>
      </c>
      <c r="S13" s="65">
        <f>E13-'2012'!E13</f>
        <v>602</v>
      </c>
      <c r="T13" s="65">
        <f>F13-'2012'!F13</f>
        <v>850</v>
      </c>
      <c r="U13" s="65">
        <f>G13-'2012'!G13</f>
        <v>924</v>
      </c>
      <c r="V13" s="65">
        <f>H13-'2012'!H13</f>
        <v>1125</v>
      </c>
      <c r="W13" s="65">
        <f>I13-'2012'!I13</f>
        <v>1018</v>
      </c>
      <c r="X13" s="65">
        <f>J13-'2012'!J13</f>
        <v>1062</v>
      </c>
      <c r="Y13" s="65">
        <f>K13-'2012'!K13</f>
        <v>979</v>
      </c>
      <c r="Z13" s="65">
        <f>L13-'2012'!L13</f>
        <v>694</v>
      </c>
      <c r="AA13" s="65">
        <f>M13-'2012'!M13</f>
        <v>591</v>
      </c>
      <c r="AB13" s="65">
        <f>N13-'2012'!N13</f>
        <v>423</v>
      </c>
      <c r="AC13" s="65">
        <f>O13-'2012'!O13</f>
        <v>803.91666666666652</v>
      </c>
    </row>
    <row r="14" spans="1:31" ht="15" x14ac:dyDescent="0.25">
      <c r="A14" s="55" t="s">
        <v>20</v>
      </c>
      <c r="B14" s="12"/>
      <c r="C14" s="18">
        <v>354</v>
      </c>
      <c r="D14" s="18">
        <v>338</v>
      </c>
      <c r="E14" s="18">
        <v>327</v>
      </c>
      <c r="F14" s="18">
        <v>328</v>
      </c>
      <c r="G14" s="18">
        <v>338</v>
      </c>
      <c r="H14" s="18">
        <v>351</v>
      </c>
      <c r="I14" s="64">
        <v>348</v>
      </c>
      <c r="J14" s="59">
        <v>459</v>
      </c>
      <c r="K14" s="18">
        <v>444</v>
      </c>
      <c r="L14" s="40">
        <v>444</v>
      </c>
      <c r="M14" s="18">
        <v>450</v>
      </c>
      <c r="N14" s="18">
        <v>460</v>
      </c>
      <c r="O14" s="19">
        <f t="shared" si="0"/>
        <v>386.75</v>
      </c>
      <c r="Q14" s="60">
        <f>C14-'2012'!C14</f>
        <v>10</v>
      </c>
      <c r="R14" s="60">
        <f>D14-'2012'!D14</f>
        <v>-11</v>
      </c>
      <c r="S14" s="60">
        <f>E14-'2012'!E14</f>
        <v>-5</v>
      </c>
      <c r="T14" s="60">
        <f>F14-'2012'!F14</f>
        <v>10</v>
      </c>
      <c r="U14" s="60">
        <f>G14-'2012'!G14</f>
        <v>13</v>
      </c>
      <c r="V14" s="60">
        <f>H14-'2012'!H14</f>
        <v>44</v>
      </c>
      <c r="W14" s="60">
        <f>I14-'2012'!I14</f>
        <v>47</v>
      </c>
      <c r="X14" s="60">
        <f>J14-'2012'!J14</f>
        <v>176</v>
      </c>
      <c r="Y14" s="60">
        <f>K14-'2012'!K14</f>
        <v>179</v>
      </c>
      <c r="Z14" s="60">
        <f>L14-'2012'!L14</f>
        <v>164</v>
      </c>
      <c r="AA14" s="60">
        <f>M14-'2012'!M14</f>
        <v>135</v>
      </c>
      <c r="AB14" s="60">
        <f>N14-'2012'!N14</f>
        <v>142</v>
      </c>
      <c r="AC14" s="60">
        <f>O14-'2012'!O14</f>
        <v>75.333333333333314</v>
      </c>
    </row>
    <row r="15" spans="1:31" ht="15" x14ac:dyDescent="0.25">
      <c r="A15" s="48" t="s">
        <v>32</v>
      </c>
      <c r="B15" s="12"/>
      <c r="C15" s="18">
        <v>831</v>
      </c>
      <c r="D15" s="18">
        <v>820</v>
      </c>
      <c r="E15" s="18">
        <v>764</v>
      </c>
      <c r="F15" s="18">
        <v>791</v>
      </c>
      <c r="G15" s="18">
        <v>847</v>
      </c>
      <c r="H15" s="18">
        <v>871</v>
      </c>
      <c r="I15" s="64">
        <v>897</v>
      </c>
      <c r="J15" s="59">
        <v>881</v>
      </c>
      <c r="K15" s="18">
        <v>920</v>
      </c>
      <c r="L15" s="40">
        <v>832</v>
      </c>
      <c r="M15" s="18">
        <v>875</v>
      </c>
      <c r="N15" s="18">
        <v>829</v>
      </c>
      <c r="O15" s="19">
        <f t="shared" si="0"/>
        <v>846.5</v>
      </c>
      <c r="Q15" s="60">
        <f>C15-'2012'!C15</f>
        <v>150</v>
      </c>
      <c r="R15" s="60">
        <f>D15-'2012'!D15</f>
        <v>144</v>
      </c>
      <c r="S15" s="60">
        <f>E15-'2012'!E15</f>
        <v>78</v>
      </c>
      <c r="T15" s="60">
        <f>F15-'2012'!F15</f>
        <v>137</v>
      </c>
      <c r="U15" s="60">
        <f>G15-'2012'!G15</f>
        <v>170</v>
      </c>
      <c r="V15" s="60">
        <f>H15-'2012'!H15</f>
        <v>177</v>
      </c>
      <c r="W15" s="60">
        <f>I15-'2012'!I15</f>
        <v>194</v>
      </c>
      <c r="X15" s="60">
        <f>J15-'2012'!J15</f>
        <v>212</v>
      </c>
      <c r="Y15" s="60">
        <f>K15-'2012'!K15</f>
        <v>253</v>
      </c>
      <c r="Z15" s="60">
        <f>L15-'2012'!L15</f>
        <v>133</v>
      </c>
      <c r="AA15" s="60">
        <f>M15-'2012'!M15</f>
        <v>183</v>
      </c>
      <c r="AB15" s="60">
        <f>N15-'2012'!N15</f>
        <v>126</v>
      </c>
      <c r="AC15" s="60">
        <f>O15-'2012'!O15</f>
        <v>163.08333333333337</v>
      </c>
    </row>
    <row r="16" spans="1:31" ht="15" x14ac:dyDescent="0.25">
      <c r="A16" s="48" t="s">
        <v>55</v>
      </c>
      <c r="B16" s="12"/>
      <c r="C16" s="18">
        <v>331</v>
      </c>
      <c r="D16" s="18">
        <v>321</v>
      </c>
      <c r="E16" s="18">
        <v>322</v>
      </c>
      <c r="F16" s="18">
        <v>357</v>
      </c>
      <c r="G16" s="18">
        <v>421</v>
      </c>
      <c r="H16" s="18">
        <v>453</v>
      </c>
      <c r="I16" s="64">
        <v>460</v>
      </c>
      <c r="J16" s="59">
        <v>441</v>
      </c>
      <c r="K16" s="18">
        <v>431</v>
      </c>
      <c r="L16" s="40">
        <v>403</v>
      </c>
      <c r="M16" s="18">
        <v>395</v>
      </c>
      <c r="N16" s="18">
        <v>374</v>
      </c>
      <c r="O16" s="19">
        <f t="shared" si="0"/>
        <v>392.41666666666669</v>
      </c>
      <c r="Q16" s="60">
        <f>C16-'2012'!C16</f>
        <v>47</v>
      </c>
      <c r="R16" s="60">
        <f>D16-'2012'!D16</f>
        <v>41</v>
      </c>
      <c r="S16" s="60">
        <f>E16-'2012'!E16</f>
        <v>16</v>
      </c>
      <c r="T16" s="60">
        <f>F16-'2012'!F16</f>
        <v>60</v>
      </c>
      <c r="U16" s="60">
        <f>G16-'2012'!G16</f>
        <v>102</v>
      </c>
      <c r="V16" s="60">
        <f>H16-'2012'!H16</f>
        <v>144</v>
      </c>
      <c r="W16" s="60">
        <f>I16-'2012'!I16</f>
        <v>125</v>
      </c>
      <c r="X16" s="60">
        <f>J16-'2012'!J16</f>
        <v>137</v>
      </c>
      <c r="Y16" s="60">
        <f>K16-'2012'!K16</f>
        <v>114</v>
      </c>
      <c r="Z16" s="60">
        <f>L16-'2012'!L16</f>
        <v>95</v>
      </c>
      <c r="AA16" s="60">
        <f>M16-'2012'!M16</f>
        <v>85</v>
      </c>
      <c r="AB16" s="60">
        <f>N16-'2012'!N16</f>
        <v>61</v>
      </c>
      <c r="AC16" s="60">
        <f>O16-'2012'!O16</f>
        <v>85.583333333333371</v>
      </c>
    </row>
    <row r="17" spans="1:29" ht="15" x14ac:dyDescent="0.25">
      <c r="A17" s="54" t="s">
        <v>21</v>
      </c>
      <c r="B17" s="12"/>
      <c r="C17" s="18">
        <v>321</v>
      </c>
      <c r="D17" s="18">
        <v>419</v>
      </c>
      <c r="E17" s="18">
        <v>428</v>
      </c>
      <c r="F17" s="18">
        <v>436</v>
      </c>
      <c r="G17" s="18">
        <v>450</v>
      </c>
      <c r="H17" s="18">
        <v>438</v>
      </c>
      <c r="I17" s="64">
        <v>461</v>
      </c>
      <c r="J17" s="59">
        <v>1206</v>
      </c>
      <c r="K17" s="18">
        <v>1253</v>
      </c>
      <c r="L17" s="40">
        <v>1270</v>
      </c>
      <c r="M17" s="18">
        <v>1255</v>
      </c>
      <c r="N17" s="18">
        <v>1183</v>
      </c>
      <c r="O17" s="19">
        <f t="shared" si="0"/>
        <v>760</v>
      </c>
      <c r="Q17" s="60">
        <f>C17-'2012'!C17</f>
        <v>102</v>
      </c>
      <c r="R17" s="60">
        <f>D17-'2012'!D17</f>
        <v>219</v>
      </c>
      <c r="S17" s="60">
        <f>E17-'2012'!E17</f>
        <v>228</v>
      </c>
      <c r="T17" s="60">
        <f>F17-'2012'!F17</f>
        <v>234</v>
      </c>
      <c r="U17" s="60">
        <f>G17-'2012'!G17</f>
        <v>235</v>
      </c>
      <c r="V17" s="60">
        <f>H17-'2012'!H17</f>
        <v>218</v>
      </c>
      <c r="W17" s="60">
        <f>I17-'2012'!I17</f>
        <v>240</v>
      </c>
      <c r="X17" s="60">
        <f>J17-'2012'!J17</f>
        <v>965</v>
      </c>
      <c r="Y17" s="60">
        <f>K17-'2012'!K17</f>
        <v>996</v>
      </c>
      <c r="Z17" s="60">
        <f>L17-'2012'!L17</f>
        <v>991</v>
      </c>
      <c r="AA17" s="60">
        <f>M17-'2012'!M17</f>
        <v>968</v>
      </c>
      <c r="AB17" s="60">
        <f>N17-'2012'!N17</f>
        <v>895</v>
      </c>
      <c r="AC17" s="60">
        <f>O17-'2012'!O17</f>
        <v>524.25</v>
      </c>
    </row>
    <row r="18" spans="1:29" ht="15" x14ac:dyDescent="0.25">
      <c r="A18" s="54" t="s">
        <v>56</v>
      </c>
      <c r="B18" s="12"/>
      <c r="C18" s="18">
        <v>99</v>
      </c>
      <c r="D18" s="18">
        <v>89</v>
      </c>
      <c r="E18" s="18">
        <v>82</v>
      </c>
      <c r="F18" s="18">
        <v>96</v>
      </c>
      <c r="G18" s="18">
        <v>111</v>
      </c>
      <c r="H18" s="18">
        <v>110</v>
      </c>
      <c r="I18" s="64">
        <v>109</v>
      </c>
      <c r="J18" s="59">
        <v>105</v>
      </c>
      <c r="K18" s="18">
        <v>103</v>
      </c>
      <c r="L18" s="18">
        <v>100</v>
      </c>
      <c r="M18" s="18">
        <v>96</v>
      </c>
      <c r="N18" s="18">
        <v>98</v>
      </c>
      <c r="O18" s="19">
        <f t="shared" si="0"/>
        <v>99.833333333333329</v>
      </c>
      <c r="Q18" s="60">
        <f>C18-'2012'!C18</f>
        <v>32</v>
      </c>
      <c r="R18" s="60">
        <f>D18-'2012'!D18</f>
        <v>25</v>
      </c>
      <c r="S18" s="60">
        <f>E18-'2012'!E18</f>
        <v>14</v>
      </c>
      <c r="T18" s="60">
        <f>F18-'2012'!F18</f>
        <v>21</v>
      </c>
      <c r="U18" s="60">
        <f>G18-'2012'!G18</f>
        <v>38</v>
      </c>
      <c r="V18" s="60">
        <f>H18-'2012'!H18</f>
        <v>43</v>
      </c>
      <c r="W18" s="60">
        <f>I18-'2012'!I18</f>
        <v>37</v>
      </c>
      <c r="X18" s="60">
        <f>J18-'2012'!J18</f>
        <v>33</v>
      </c>
      <c r="Y18" s="60">
        <f>K18-'2012'!K18</f>
        <v>22</v>
      </c>
      <c r="Z18" s="60">
        <f>L18-'2012'!L18</f>
        <v>19</v>
      </c>
      <c r="AA18" s="60">
        <f>M18-'2012'!M18</f>
        <v>12</v>
      </c>
      <c r="AB18" s="60">
        <f>N18-'2012'!N18</f>
        <v>14</v>
      </c>
      <c r="AC18" s="60">
        <f>O18-'2012'!O18</f>
        <v>25.833333333333329</v>
      </c>
    </row>
    <row r="19" spans="1:29" ht="15" x14ac:dyDescent="0.25">
      <c r="A19" s="54" t="s">
        <v>57</v>
      </c>
      <c r="B19" s="12"/>
      <c r="C19" s="18">
        <v>1876</v>
      </c>
      <c r="D19" s="18">
        <v>1859</v>
      </c>
      <c r="E19" s="18">
        <v>1811</v>
      </c>
      <c r="F19" s="18">
        <v>1879</v>
      </c>
      <c r="G19" s="18">
        <v>1743</v>
      </c>
      <c r="H19" s="18">
        <v>1754</v>
      </c>
      <c r="I19" s="64">
        <v>1743</v>
      </c>
      <c r="J19" s="59">
        <v>1728</v>
      </c>
      <c r="K19" s="18">
        <v>1513</v>
      </c>
      <c r="L19" s="18">
        <v>1329</v>
      </c>
      <c r="M19" s="18">
        <v>1360</v>
      </c>
      <c r="N19" s="18">
        <v>1916</v>
      </c>
      <c r="O19" s="19">
        <f t="shared" si="0"/>
        <v>1709.25</v>
      </c>
      <c r="Q19" s="65">
        <f>C19-'2012'!C19</f>
        <v>423</v>
      </c>
      <c r="R19" s="65">
        <f>D19-'2012'!D19</f>
        <v>498</v>
      </c>
      <c r="S19" s="65">
        <f>E19-'2012'!E19</f>
        <v>472</v>
      </c>
      <c r="T19" s="65">
        <f>F19-'2012'!F19</f>
        <v>417</v>
      </c>
      <c r="U19" s="65">
        <f>G19-'2012'!G19</f>
        <v>615</v>
      </c>
      <c r="V19" s="65">
        <f>H19-'2012'!H19</f>
        <v>273</v>
      </c>
      <c r="W19" s="65">
        <f>I19-'2012'!I19</f>
        <v>68</v>
      </c>
      <c r="X19" s="65">
        <f>J19-'2012'!J19</f>
        <v>70</v>
      </c>
      <c r="Y19" s="65">
        <f>K19-'2012'!K19</f>
        <v>211</v>
      </c>
      <c r="Z19" s="65">
        <f>L19-'2012'!L19</f>
        <v>274</v>
      </c>
      <c r="AA19" s="65">
        <f>M19-'2012'!M19</f>
        <v>210</v>
      </c>
      <c r="AB19" s="65">
        <f>N19-'2012'!N19</f>
        <v>205</v>
      </c>
      <c r="AC19" s="65">
        <f>O19-'2012'!O19</f>
        <v>311.33333333333326</v>
      </c>
    </row>
    <row r="20" spans="1:29" ht="15" x14ac:dyDescent="0.25">
      <c r="A20" s="54" t="s">
        <v>58</v>
      </c>
      <c r="B20" s="12"/>
      <c r="C20" s="18">
        <v>442</v>
      </c>
      <c r="D20" s="18">
        <v>440</v>
      </c>
      <c r="E20" s="18">
        <v>431</v>
      </c>
      <c r="F20" s="18">
        <v>439</v>
      </c>
      <c r="G20" s="18">
        <v>632</v>
      </c>
      <c r="H20" s="18">
        <v>1266</v>
      </c>
      <c r="I20" s="64">
        <v>1664</v>
      </c>
      <c r="J20" s="59">
        <v>1720</v>
      </c>
      <c r="K20" s="18">
        <v>1276</v>
      </c>
      <c r="L20" s="18">
        <v>811</v>
      </c>
      <c r="M20" s="18">
        <v>611</v>
      </c>
      <c r="N20" s="18">
        <v>578</v>
      </c>
      <c r="O20" s="19">
        <f t="shared" si="0"/>
        <v>859.16666666666663</v>
      </c>
      <c r="Q20" s="60">
        <f>C20-'2012'!C20</f>
        <v>111</v>
      </c>
      <c r="R20" s="60">
        <f>D20-'2012'!D20</f>
        <v>107</v>
      </c>
      <c r="S20" s="60">
        <f>E20-'2012'!E20</f>
        <v>117</v>
      </c>
      <c r="T20" s="60">
        <f>F20-'2012'!F20</f>
        <v>73</v>
      </c>
      <c r="U20" s="60">
        <f>G20-'2012'!G20</f>
        <v>226</v>
      </c>
      <c r="V20" s="60">
        <f>H20-'2012'!H20</f>
        <v>463</v>
      </c>
      <c r="W20" s="60">
        <f>I20-'2012'!I20</f>
        <v>534</v>
      </c>
      <c r="X20" s="60">
        <f>J20-'2012'!J20</f>
        <v>709</v>
      </c>
      <c r="Y20" s="60">
        <f>K20-'2012'!K20</f>
        <v>756</v>
      </c>
      <c r="Z20" s="60">
        <f>L20-'2012'!L20</f>
        <v>414</v>
      </c>
      <c r="AA20" s="60">
        <f>M20-'2012'!M20</f>
        <v>230</v>
      </c>
      <c r="AB20" s="60">
        <f>N20-'2012'!N20</f>
        <v>168</v>
      </c>
      <c r="AC20" s="60">
        <f>O20-'2012'!O20</f>
        <v>325.66666666666663</v>
      </c>
    </row>
    <row r="21" spans="1:29" ht="15" x14ac:dyDescent="0.25">
      <c r="A21" s="54" t="s">
        <v>59</v>
      </c>
      <c r="B21" s="12"/>
      <c r="C21" s="18">
        <v>1641</v>
      </c>
      <c r="D21" s="18">
        <v>1597</v>
      </c>
      <c r="E21" s="18">
        <v>1548</v>
      </c>
      <c r="F21" s="18">
        <v>1693</v>
      </c>
      <c r="G21" s="18">
        <v>1802</v>
      </c>
      <c r="H21" s="18">
        <v>1925</v>
      </c>
      <c r="I21" s="64">
        <v>1973</v>
      </c>
      <c r="J21" s="59">
        <v>1948</v>
      </c>
      <c r="K21" s="18">
        <v>1963</v>
      </c>
      <c r="L21" s="18">
        <v>1920</v>
      </c>
      <c r="M21" s="18">
        <v>1873</v>
      </c>
      <c r="N21" s="18">
        <v>1791</v>
      </c>
      <c r="O21" s="19">
        <f t="shared" si="0"/>
        <v>1806.1666666666667</v>
      </c>
      <c r="Q21" s="60">
        <f>C21-'2012'!C21</f>
        <v>399</v>
      </c>
      <c r="R21" s="60">
        <f>D21-'2012'!D21</f>
        <v>308</v>
      </c>
      <c r="S21" s="60">
        <f>E21-'2012'!E21</f>
        <v>257</v>
      </c>
      <c r="T21" s="60">
        <f>F21-'2012'!F21</f>
        <v>376</v>
      </c>
      <c r="U21" s="60">
        <f>G21-'2012'!G21</f>
        <v>437</v>
      </c>
      <c r="V21" s="60">
        <f>H21-'2012'!H21</f>
        <v>621</v>
      </c>
      <c r="W21" s="60">
        <f>I21-'2012'!I21</f>
        <v>570</v>
      </c>
      <c r="X21" s="60">
        <f>J21-'2012'!J21</f>
        <v>575</v>
      </c>
      <c r="Y21" s="60">
        <f>K21-'2012'!K21</f>
        <v>536</v>
      </c>
      <c r="Z21" s="60">
        <f>L21-'2012'!L21</f>
        <v>461</v>
      </c>
      <c r="AA21" s="60">
        <f>M21-'2012'!M21</f>
        <v>393</v>
      </c>
      <c r="AB21" s="60">
        <f>N21-'2012'!N21</f>
        <v>341</v>
      </c>
      <c r="AC21" s="60">
        <f>O21-'2012'!O21</f>
        <v>439.5</v>
      </c>
    </row>
    <row r="22" spans="1:29" ht="15" x14ac:dyDescent="0.25">
      <c r="A22" s="55" t="s">
        <v>60</v>
      </c>
      <c r="B22" s="12"/>
      <c r="C22" s="18">
        <v>1184</v>
      </c>
      <c r="D22" s="18">
        <v>1117</v>
      </c>
      <c r="E22" s="18">
        <v>1031</v>
      </c>
      <c r="F22" s="18">
        <v>1149</v>
      </c>
      <c r="G22" s="18">
        <v>1412</v>
      </c>
      <c r="H22" s="18">
        <v>1371</v>
      </c>
      <c r="I22" s="18">
        <v>1524</v>
      </c>
      <c r="J22" s="59">
        <v>1614</v>
      </c>
      <c r="K22" s="18">
        <v>1694</v>
      </c>
      <c r="L22" s="18">
        <v>1566</v>
      </c>
      <c r="M22" s="18">
        <v>1480</v>
      </c>
      <c r="N22" s="18">
        <v>1327</v>
      </c>
      <c r="O22" s="19">
        <f t="shared" si="0"/>
        <v>1372.4166666666667</v>
      </c>
      <c r="Q22" s="60">
        <f>C22-'2012'!C22</f>
        <v>344</v>
      </c>
      <c r="R22" s="60">
        <f>D22-'2012'!D22</f>
        <v>273</v>
      </c>
      <c r="S22" s="60">
        <f>E22-'2012'!E22</f>
        <v>159</v>
      </c>
      <c r="T22" s="60">
        <f>F22-'2012'!F22</f>
        <v>310</v>
      </c>
      <c r="U22" s="60">
        <f>G22-'2012'!G22</f>
        <v>307</v>
      </c>
      <c r="V22" s="60">
        <f>H22-'2012'!H22</f>
        <v>517</v>
      </c>
      <c r="W22" s="60">
        <f>I22-'2012'!I22</f>
        <v>604</v>
      </c>
      <c r="X22" s="60">
        <f>J22-'2012'!J22</f>
        <v>740</v>
      </c>
      <c r="Y22" s="60">
        <f>K22-'2012'!K22</f>
        <v>711</v>
      </c>
      <c r="Z22" s="60">
        <f>L22-'2012'!L22</f>
        <v>517</v>
      </c>
      <c r="AA22" s="60">
        <f>M22-'2012'!M22</f>
        <v>382</v>
      </c>
      <c r="AB22" s="60">
        <f>N22-'2012'!N22</f>
        <v>350</v>
      </c>
      <c r="AC22" s="60">
        <f>O22-'2012'!O22</f>
        <v>434.50000000000011</v>
      </c>
    </row>
    <row r="23" spans="1:29" ht="15.75" thickBot="1" x14ac:dyDescent="0.3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  <c r="Q23" s="60"/>
      <c r="R23" s="60"/>
      <c r="S23" s="60"/>
      <c r="T23" s="60"/>
      <c r="U23" s="60"/>
      <c r="V23" s="60"/>
      <c r="W23" s="60"/>
      <c r="X23" s="60"/>
      <c r="Y23" s="60"/>
      <c r="Z23" s="60"/>
      <c r="AA23" s="60"/>
      <c r="AB23" s="60"/>
      <c r="AC23" s="60"/>
    </row>
    <row r="24" spans="1:29" ht="15" x14ac:dyDescent="0.25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  <c r="Q24" s="60"/>
      <c r="R24" s="60"/>
      <c r="S24" s="60"/>
      <c r="T24" s="60"/>
      <c r="U24" s="60"/>
      <c r="V24" s="60"/>
      <c r="W24" s="60"/>
      <c r="X24" s="60"/>
      <c r="Y24" s="60"/>
      <c r="Z24" s="60"/>
      <c r="AA24" s="60"/>
      <c r="AB24" s="60"/>
      <c r="AC24" s="60"/>
    </row>
    <row r="25" spans="1:29" ht="15" x14ac:dyDescent="0.25">
      <c r="A25" s="11" t="s">
        <v>24</v>
      </c>
      <c r="B25" s="12"/>
      <c r="C25" s="17">
        <f>SUM(C7:C22)</f>
        <v>14245</v>
      </c>
      <c r="D25" s="17">
        <f t="shared" ref="D25:N25" si="1">SUM(D7:D22)</f>
        <v>14267</v>
      </c>
      <c r="E25" s="17">
        <f t="shared" si="1"/>
        <v>13961</v>
      </c>
      <c r="F25" s="17">
        <f t="shared" si="1"/>
        <v>15115</v>
      </c>
      <c r="G25" s="17">
        <f t="shared" si="1"/>
        <v>15998</v>
      </c>
      <c r="H25" s="17">
        <f t="shared" si="1"/>
        <v>17020</v>
      </c>
      <c r="I25" s="17">
        <f t="shared" si="1"/>
        <v>17469</v>
      </c>
      <c r="J25" s="17">
        <f t="shared" si="1"/>
        <v>18171</v>
      </c>
      <c r="K25" s="17">
        <f t="shared" si="1"/>
        <v>17797</v>
      </c>
      <c r="L25" s="17">
        <f t="shared" si="1"/>
        <v>16587</v>
      </c>
      <c r="M25" s="17">
        <f t="shared" si="1"/>
        <v>16185</v>
      </c>
      <c r="N25" s="17">
        <f t="shared" si="1"/>
        <v>15973</v>
      </c>
      <c r="O25" s="19">
        <f>SUM(C25:N25)/12</f>
        <v>16065.666666666666</v>
      </c>
      <c r="P25" s="52"/>
      <c r="Q25" s="60">
        <f>C25-'2012'!C25</f>
        <v>3376</v>
      </c>
      <c r="R25" s="60">
        <f>D25-'2012'!D25</f>
        <v>3110</v>
      </c>
      <c r="S25" s="60">
        <f>E25-'2012'!E25</f>
        <v>2575</v>
      </c>
      <c r="T25" s="60">
        <f>F25-'2012'!F25</f>
        <v>3445</v>
      </c>
      <c r="U25" s="60">
        <f>G25-'2012'!G25</f>
        <v>4081</v>
      </c>
      <c r="V25" s="60">
        <f>H25-'2012'!H25</f>
        <v>4881</v>
      </c>
      <c r="W25" s="60">
        <f>I25-'2012'!I25</f>
        <v>4496</v>
      </c>
      <c r="X25" s="60">
        <f>J25-'2012'!J25</f>
        <v>5781</v>
      </c>
      <c r="Y25" s="60">
        <f>K25-'2012'!K25</f>
        <v>5715</v>
      </c>
      <c r="Z25" s="60">
        <f>L25-'2012'!L25</f>
        <v>4394</v>
      </c>
      <c r="AA25" s="60">
        <f>M25-'2012'!M25</f>
        <v>3824</v>
      </c>
      <c r="AB25" s="60">
        <f>N25-'2012'!N25</f>
        <v>3215</v>
      </c>
      <c r="AC25" s="60">
        <f>O25-'2012'!O25</f>
        <v>4074.4166666666661</v>
      </c>
    </row>
    <row r="26" spans="1:29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29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29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29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29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29" x14ac:dyDescent="0.2">
      <c r="A32" s="6" t="s">
        <v>67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ht="15" x14ac:dyDescent="0.25">
      <c r="A37" s="54" t="s">
        <v>52</v>
      </c>
      <c r="B37" s="12"/>
      <c r="C37" s="18">
        <v>26</v>
      </c>
      <c r="D37" s="18">
        <v>26</v>
      </c>
      <c r="E37" s="18">
        <v>28</v>
      </c>
      <c r="F37" s="18">
        <v>31</v>
      </c>
      <c r="G37" s="18">
        <v>30</v>
      </c>
      <c r="H37" s="18">
        <v>32</v>
      </c>
      <c r="I37" s="18">
        <v>35</v>
      </c>
      <c r="J37" s="59">
        <v>37</v>
      </c>
      <c r="K37" s="66">
        <v>50</v>
      </c>
      <c r="L37" s="18">
        <v>50</v>
      </c>
      <c r="M37" s="18">
        <v>47</v>
      </c>
      <c r="N37" s="18">
        <v>50</v>
      </c>
      <c r="O37" s="19">
        <f>SUM(C37:N37)/12</f>
        <v>36.833333333333336</v>
      </c>
    </row>
    <row r="38" spans="1:30" ht="15" x14ac:dyDescent="0.25">
      <c r="A38" s="54" t="s">
        <v>53</v>
      </c>
      <c r="B38" s="12"/>
      <c r="C38" s="18">
        <v>4</v>
      </c>
      <c r="D38" s="18">
        <v>4</v>
      </c>
      <c r="E38" s="18">
        <v>5</v>
      </c>
      <c r="F38" s="18">
        <v>6</v>
      </c>
      <c r="G38" s="18">
        <v>6</v>
      </c>
      <c r="H38" s="18">
        <v>8</v>
      </c>
      <c r="I38" s="18">
        <v>9</v>
      </c>
      <c r="J38" s="59">
        <v>8</v>
      </c>
      <c r="K38" s="67">
        <v>7</v>
      </c>
      <c r="L38" s="18">
        <v>7</v>
      </c>
      <c r="M38" s="18">
        <v>7</v>
      </c>
      <c r="N38" s="18">
        <v>7</v>
      </c>
      <c r="O38" s="19">
        <f t="shared" ref="O38:O52" si="2">SUM(C38:N38)/12</f>
        <v>6.5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ht="15" x14ac:dyDescent="0.25">
      <c r="A39" s="55" t="s">
        <v>18</v>
      </c>
      <c r="B39" s="12"/>
      <c r="C39" s="18">
        <v>669</v>
      </c>
      <c r="D39" s="18">
        <v>678</v>
      </c>
      <c r="E39" s="18">
        <v>648</v>
      </c>
      <c r="F39" s="18">
        <v>704</v>
      </c>
      <c r="G39" s="18">
        <v>722</v>
      </c>
      <c r="H39" s="18">
        <v>757</v>
      </c>
      <c r="I39" s="18">
        <v>758</v>
      </c>
      <c r="J39" s="59">
        <v>756</v>
      </c>
      <c r="K39" s="68">
        <v>788</v>
      </c>
      <c r="L39" s="18">
        <v>803</v>
      </c>
      <c r="M39" s="18">
        <v>791</v>
      </c>
      <c r="N39" s="18">
        <v>785</v>
      </c>
      <c r="O39" s="19">
        <f t="shared" si="2"/>
        <v>738.25</v>
      </c>
    </row>
    <row r="40" spans="1:30" ht="15" x14ac:dyDescent="0.25">
      <c r="A40" s="55" t="s">
        <v>19</v>
      </c>
      <c r="B40" s="12"/>
      <c r="C40" s="18">
        <v>1</v>
      </c>
      <c r="D40" s="18">
        <v>2</v>
      </c>
      <c r="E40" s="18">
        <v>2</v>
      </c>
      <c r="F40" s="18">
        <v>1</v>
      </c>
      <c r="G40" s="18">
        <v>1</v>
      </c>
      <c r="H40" s="18">
        <v>2</v>
      </c>
      <c r="I40" s="18">
        <v>3</v>
      </c>
      <c r="J40" s="59">
        <v>4</v>
      </c>
      <c r="K40" s="69">
        <v>4</v>
      </c>
      <c r="L40" s="18">
        <v>4</v>
      </c>
      <c r="M40" s="63">
        <v>6</v>
      </c>
      <c r="N40" s="18">
        <v>5</v>
      </c>
      <c r="O40" s="19">
        <f t="shared" si="2"/>
        <v>2.9166666666666665</v>
      </c>
    </row>
    <row r="41" spans="1:30" x14ac:dyDescent="0.2">
      <c r="A41" s="48" t="s">
        <v>54</v>
      </c>
      <c r="B41" s="12"/>
      <c r="C41" s="18">
        <v>2</v>
      </c>
      <c r="D41" s="18">
        <v>3</v>
      </c>
      <c r="E41" s="18">
        <v>2</v>
      </c>
      <c r="F41" s="18">
        <v>2</v>
      </c>
      <c r="G41" s="18">
        <v>3</v>
      </c>
      <c r="H41" s="18">
        <v>2</v>
      </c>
      <c r="I41" s="18">
        <v>3</v>
      </c>
      <c r="J41" s="59">
        <v>3</v>
      </c>
      <c r="K41" s="18">
        <v>5</v>
      </c>
      <c r="L41" s="18">
        <v>5</v>
      </c>
      <c r="M41" s="18">
        <v>5</v>
      </c>
      <c r="N41" s="18">
        <v>4</v>
      </c>
      <c r="O41" s="19">
        <f t="shared" si="2"/>
        <v>3.25</v>
      </c>
    </row>
    <row r="42" spans="1:30" x14ac:dyDescent="0.2">
      <c r="A42" s="48" t="s">
        <v>36</v>
      </c>
      <c r="B42" s="12"/>
      <c r="C42" s="18">
        <v>302</v>
      </c>
      <c r="D42" s="18">
        <v>297</v>
      </c>
      <c r="E42" s="18">
        <v>299</v>
      </c>
      <c r="F42" s="18">
        <v>329</v>
      </c>
      <c r="G42" s="18">
        <v>334</v>
      </c>
      <c r="H42" s="18">
        <v>349</v>
      </c>
      <c r="I42" s="18">
        <v>341</v>
      </c>
      <c r="J42" s="59">
        <v>342</v>
      </c>
      <c r="K42" s="18">
        <v>351</v>
      </c>
      <c r="L42" s="18">
        <v>338</v>
      </c>
      <c r="M42" s="18">
        <v>337</v>
      </c>
      <c r="N42" s="18">
        <v>314</v>
      </c>
      <c r="O42" s="19">
        <f t="shared" si="2"/>
        <v>327.75</v>
      </c>
    </row>
    <row r="43" spans="1:30" x14ac:dyDescent="0.2">
      <c r="A43" s="55" t="s">
        <v>31</v>
      </c>
      <c r="B43" s="12"/>
      <c r="C43" s="18">
        <v>1698</v>
      </c>
      <c r="D43" s="18">
        <v>1745</v>
      </c>
      <c r="E43" s="18">
        <v>1781</v>
      </c>
      <c r="F43" s="18">
        <v>1914</v>
      </c>
      <c r="G43" s="18">
        <v>1988</v>
      </c>
      <c r="H43" s="18">
        <v>2053</v>
      </c>
      <c r="I43" s="18">
        <v>2052</v>
      </c>
      <c r="J43" s="59">
        <v>2031</v>
      </c>
      <c r="K43" s="18">
        <v>2054</v>
      </c>
      <c r="L43" s="18">
        <v>1952</v>
      </c>
      <c r="M43" s="18">
        <v>1870</v>
      </c>
      <c r="N43" s="18">
        <v>1733</v>
      </c>
      <c r="O43" s="19">
        <f t="shared" si="2"/>
        <v>1905.9166666666667</v>
      </c>
    </row>
    <row r="44" spans="1:30" x14ac:dyDescent="0.2">
      <c r="A44" s="55" t="s">
        <v>20</v>
      </c>
      <c r="B44" s="12"/>
      <c r="C44" s="18">
        <v>117</v>
      </c>
      <c r="D44" s="18">
        <v>104</v>
      </c>
      <c r="E44" s="18">
        <v>101</v>
      </c>
      <c r="F44" s="18">
        <v>104</v>
      </c>
      <c r="G44" s="18">
        <v>107</v>
      </c>
      <c r="H44" s="18">
        <v>108</v>
      </c>
      <c r="I44" s="18">
        <v>114</v>
      </c>
      <c r="J44" s="59">
        <v>177</v>
      </c>
      <c r="K44" s="18">
        <v>164</v>
      </c>
      <c r="L44" s="18">
        <v>165</v>
      </c>
      <c r="M44" s="18">
        <v>175</v>
      </c>
      <c r="N44" s="18">
        <v>181</v>
      </c>
      <c r="O44" s="19">
        <f t="shared" si="2"/>
        <v>134.75</v>
      </c>
    </row>
    <row r="45" spans="1:30" x14ac:dyDescent="0.2">
      <c r="A45" s="48" t="s">
        <v>32</v>
      </c>
      <c r="B45" s="12"/>
      <c r="C45" s="18">
        <v>460</v>
      </c>
      <c r="D45" s="18">
        <v>455</v>
      </c>
      <c r="E45" s="18">
        <v>431</v>
      </c>
      <c r="F45" s="18">
        <v>439</v>
      </c>
      <c r="G45" s="18">
        <v>472</v>
      </c>
      <c r="H45" s="18">
        <v>510</v>
      </c>
      <c r="I45" s="18">
        <v>536</v>
      </c>
      <c r="J45" s="59">
        <v>522</v>
      </c>
      <c r="K45" s="18">
        <v>541</v>
      </c>
      <c r="L45" s="18">
        <v>473</v>
      </c>
      <c r="M45" s="18">
        <v>491</v>
      </c>
      <c r="N45" s="18">
        <v>462</v>
      </c>
      <c r="O45" s="19">
        <f t="shared" si="2"/>
        <v>482.66666666666669</v>
      </c>
    </row>
    <row r="46" spans="1:30" x14ac:dyDescent="0.2">
      <c r="A46" s="48" t="s">
        <v>55</v>
      </c>
      <c r="B46" s="12"/>
      <c r="C46" s="18">
        <v>170</v>
      </c>
      <c r="D46" s="18">
        <v>160</v>
      </c>
      <c r="E46" s="18">
        <v>163</v>
      </c>
      <c r="F46" s="18">
        <v>183</v>
      </c>
      <c r="G46" s="18">
        <v>214</v>
      </c>
      <c r="H46" s="18">
        <v>232</v>
      </c>
      <c r="I46" s="18">
        <v>239</v>
      </c>
      <c r="J46" s="59">
        <v>231</v>
      </c>
      <c r="K46" s="18">
        <v>216</v>
      </c>
      <c r="L46" s="18">
        <v>208</v>
      </c>
      <c r="M46" s="18">
        <v>202</v>
      </c>
      <c r="N46" s="18">
        <v>182</v>
      </c>
      <c r="O46" s="19">
        <f t="shared" si="2"/>
        <v>200</v>
      </c>
    </row>
    <row r="47" spans="1:30" x14ac:dyDescent="0.2">
      <c r="A47" s="54" t="s">
        <v>21</v>
      </c>
      <c r="B47" s="12"/>
      <c r="C47" s="18">
        <v>188</v>
      </c>
      <c r="D47" s="18">
        <v>250</v>
      </c>
      <c r="E47" s="18">
        <v>249</v>
      </c>
      <c r="F47" s="18">
        <v>258</v>
      </c>
      <c r="G47" s="18">
        <v>268</v>
      </c>
      <c r="H47" s="18">
        <v>272</v>
      </c>
      <c r="I47" s="18">
        <v>286</v>
      </c>
      <c r="J47" s="59">
        <v>727</v>
      </c>
      <c r="K47" s="18">
        <v>736</v>
      </c>
      <c r="L47" s="18">
        <v>755</v>
      </c>
      <c r="M47" s="18">
        <v>742</v>
      </c>
      <c r="N47" s="18">
        <v>695</v>
      </c>
      <c r="O47" s="19">
        <f t="shared" si="2"/>
        <v>452.16666666666669</v>
      </c>
    </row>
    <row r="48" spans="1:30" x14ac:dyDescent="0.2">
      <c r="A48" s="54" t="s">
        <v>56</v>
      </c>
      <c r="B48" s="12"/>
      <c r="C48" s="18">
        <v>62</v>
      </c>
      <c r="D48" s="18">
        <v>52</v>
      </c>
      <c r="E48" s="18">
        <v>54</v>
      </c>
      <c r="F48" s="18">
        <v>60</v>
      </c>
      <c r="G48" s="18">
        <v>66</v>
      </c>
      <c r="H48" s="18">
        <v>66</v>
      </c>
      <c r="I48" s="18">
        <v>64</v>
      </c>
      <c r="J48" s="59">
        <v>64</v>
      </c>
      <c r="K48" s="18">
        <v>60</v>
      </c>
      <c r="L48" s="18">
        <v>57</v>
      </c>
      <c r="M48" s="18">
        <v>51</v>
      </c>
      <c r="N48" s="18">
        <v>48</v>
      </c>
      <c r="O48" s="19">
        <f t="shared" si="2"/>
        <v>58.666666666666664</v>
      </c>
    </row>
    <row r="49" spans="1:15" x14ac:dyDescent="0.2">
      <c r="A49" s="54" t="s">
        <v>57</v>
      </c>
      <c r="B49" s="12"/>
      <c r="C49" s="18">
        <v>876</v>
      </c>
      <c r="D49" s="18">
        <v>862</v>
      </c>
      <c r="E49" s="18">
        <v>823</v>
      </c>
      <c r="F49" s="18">
        <v>867</v>
      </c>
      <c r="G49" s="18">
        <v>853</v>
      </c>
      <c r="H49" s="18">
        <v>1043</v>
      </c>
      <c r="I49" s="18">
        <v>1181</v>
      </c>
      <c r="J49" s="59">
        <v>1178</v>
      </c>
      <c r="K49" s="18">
        <v>981</v>
      </c>
      <c r="L49" s="18">
        <v>834</v>
      </c>
      <c r="M49" s="18">
        <v>832</v>
      </c>
      <c r="N49" s="18">
        <v>1012</v>
      </c>
      <c r="O49" s="19">
        <f t="shared" si="2"/>
        <v>945.16666666666663</v>
      </c>
    </row>
    <row r="50" spans="1:15" x14ac:dyDescent="0.2">
      <c r="A50" s="54" t="s">
        <v>58</v>
      </c>
      <c r="B50" s="12"/>
      <c r="C50" s="18">
        <v>302</v>
      </c>
      <c r="D50" s="18">
        <v>293</v>
      </c>
      <c r="E50" s="18">
        <v>285</v>
      </c>
      <c r="F50" s="18">
        <v>297</v>
      </c>
      <c r="G50" s="18">
        <v>439</v>
      </c>
      <c r="H50" s="18">
        <v>965</v>
      </c>
      <c r="I50" s="18">
        <v>1293</v>
      </c>
      <c r="J50" s="59">
        <v>1348</v>
      </c>
      <c r="K50" s="18">
        <v>953</v>
      </c>
      <c r="L50" s="18">
        <v>577</v>
      </c>
      <c r="M50" s="18">
        <v>412</v>
      </c>
      <c r="N50" s="18">
        <v>383</v>
      </c>
      <c r="O50" s="19">
        <f t="shared" si="2"/>
        <v>628.91666666666663</v>
      </c>
    </row>
    <row r="51" spans="1:15" x14ac:dyDescent="0.2">
      <c r="A51" s="54" t="s">
        <v>59</v>
      </c>
      <c r="B51" s="12"/>
      <c r="C51" s="18">
        <v>1124</v>
      </c>
      <c r="D51" s="18">
        <v>1091</v>
      </c>
      <c r="E51" s="18">
        <v>1054</v>
      </c>
      <c r="F51" s="18">
        <v>1144</v>
      </c>
      <c r="G51" s="18">
        <v>1197</v>
      </c>
      <c r="H51" s="18">
        <v>1285</v>
      </c>
      <c r="I51" s="18">
        <v>1344</v>
      </c>
      <c r="J51" s="59">
        <v>1344</v>
      </c>
      <c r="K51" s="18">
        <v>1348</v>
      </c>
      <c r="L51" s="18">
        <v>1314</v>
      </c>
      <c r="M51" s="18">
        <v>1271</v>
      </c>
      <c r="N51" s="18">
        <v>1226</v>
      </c>
      <c r="O51" s="19">
        <f t="shared" si="2"/>
        <v>1228.5</v>
      </c>
    </row>
    <row r="52" spans="1:15" x14ac:dyDescent="0.2">
      <c r="A52" s="55" t="s">
        <v>60</v>
      </c>
      <c r="B52" s="12"/>
      <c r="C52" s="18">
        <v>653</v>
      </c>
      <c r="D52" s="18">
        <v>613</v>
      </c>
      <c r="E52" s="18">
        <v>558</v>
      </c>
      <c r="F52" s="18">
        <v>609</v>
      </c>
      <c r="G52" s="18">
        <v>749</v>
      </c>
      <c r="H52" s="18">
        <v>734</v>
      </c>
      <c r="I52" s="18">
        <v>815</v>
      </c>
      <c r="J52" s="59">
        <v>887</v>
      </c>
      <c r="K52" s="18">
        <v>900</v>
      </c>
      <c r="L52" s="18">
        <v>837</v>
      </c>
      <c r="M52" s="18">
        <v>779</v>
      </c>
      <c r="N52" s="18">
        <v>687</v>
      </c>
      <c r="O52" s="19">
        <f t="shared" si="2"/>
        <v>735.08333333333337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6654</v>
      </c>
      <c r="D54" s="21">
        <f t="shared" ref="D54:N54" si="3">SUM(D37:D53)</f>
        <v>6635</v>
      </c>
      <c r="E54" s="21">
        <f t="shared" si="3"/>
        <v>6483</v>
      </c>
      <c r="F54" s="21">
        <f t="shared" si="3"/>
        <v>6948</v>
      </c>
      <c r="G54" s="21">
        <f t="shared" si="3"/>
        <v>7449</v>
      </c>
      <c r="H54" s="21">
        <f t="shared" si="3"/>
        <v>8418</v>
      </c>
      <c r="I54" s="21">
        <f t="shared" si="3"/>
        <v>9073</v>
      </c>
      <c r="J54" s="21">
        <f t="shared" si="3"/>
        <v>9659</v>
      </c>
      <c r="K54" s="21">
        <f t="shared" si="3"/>
        <v>9158</v>
      </c>
      <c r="L54" s="21">
        <f t="shared" si="3"/>
        <v>8379</v>
      </c>
      <c r="M54" s="21">
        <f t="shared" si="3"/>
        <v>8018</v>
      </c>
      <c r="N54" s="21">
        <f t="shared" si="3"/>
        <v>7774</v>
      </c>
      <c r="O54" s="37">
        <f>SUM(C54:N54)/12</f>
        <v>7887.333333333333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0.4671112671112671</v>
      </c>
      <c r="D56" s="46">
        <f>D54/D25</f>
        <v>0.46505922758814044</v>
      </c>
      <c r="E56" s="46">
        <f t="shared" si="4"/>
        <v>0.46436501683260512</v>
      </c>
      <c r="F56" s="46">
        <f t="shared" si="4"/>
        <v>0.45967581872312274</v>
      </c>
      <c r="G56" s="46">
        <f t="shared" si="4"/>
        <v>0.46562070258782345</v>
      </c>
      <c r="H56" s="46">
        <f t="shared" si="4"/>
        <v>0.49459459459459459</v>
      </c>
      <c r="I56" s="46">
        <f t="shared" si="4"/>
        <v>0.51937718243746067</v>
      </c>
      <c r="J56" s="46">
        <f t="shared" si="4"/>
        <v>0.53156127896098182</v>
      </c>
      <c r="K56" s="46">
        <f t="shared" si="4"/>
        <v>0.51458110917570377</v>
      </c>
      <c r="L56" s="46">
        <f t="shared" si="4"/>
        <v>0.50515463917525771</v>
      </c>
      <c r="M56" s="46">
        <f t="shared" si="4"/>
        <v>0.49539697250540626</v>
      </c>
      <c r="N56" s="46">
        <f t="shared" si="4"/>
        <v>0.48669630000626057</v>
      </c>
      <c r="O56" s="47">
        <f>O54/O25</f>
        <v>0.49094341971492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ageMargins left="0" right="0" top="0.39370078740157483" bottom="0.39370078740157483" header="0.51181102362204722" footer="0.51181102362204722"/>
  <pageSetup paperSize="9" scale="81" orientation="portrait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70"/>
  <sheetViews>
    <sheetView zoomScale="80" workbookViewId="0">
      <selection activeCell="Q7" sqref="Q7"/>
    </sheetView>
  </sheetViews>
  <sheetFormatPr defaultColWidth="9.140625" defaultRowHeight="12" x14ac:dyDescent="0.2"/>
  <cols>
    <col min="1" max="1" width="10.28515625" style="5" customWidth="1"/>
    <col min="2" max="2" width="9" style="5" customWidth="1"/>
    <col min="3" max="3" width="6.85546875" style="5" customWidth="1"/>
    <col min="4" max="4" width="8.42578125" style="5" customWidth="1"/>
    <col min="5" max="5" width="8" style="5" customWidth="1"/>
    <col min="6" max="6" width="6.7109375" style="5" customWidth="1"/>
    <col min="7" max="7" width="7" style="5" customWidth="1"/>
    <col min="8" max="8" width="7.7109375" style="5" customWidth="1"/>
    <col min="9" max="9" width="7.140625" style="5" customWidth="1"/>
    <col min="10" max="10" width="7.5703125" style="5" customWidth="1"/>
    <col min="11" max="11" width="7.85546875" style="5" customWidth="1"/>
    <col min="12" max="12" width="7.42578125" style="5" customWidth="1"/>
    <col min="13" max="14" width="7.140625" style="5" customWidth="1"/>
    <col min="15" max="15" width="8.7109375" style="5" customWidth="1"/>
    <col min="16" max="16384" width="9.140625" style="5"/>
  </cols>
  <sheetData>
    <row r="1" spans="1:31" x14ac:dyDescent="0.2">
      <c r="A1" s="4" t="s">
        <v>34</v>
      </c>
      <c r="B1" s="1" t="s">
        <v>30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</row>
    <row r="2" spans="1:31" x14ac:dyDescent="0.2">
      <c r="A2" s="6"/>
      <c r="B2" s="6" t="s">
        <v>63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pans="1:31" ht="12.75" thickBot="1" x14ac:dyDescent="0.25">
      <c r="A3" s="5" t="s">
        <v>35</v>
      </c>
    </row>
    <row r="4" spans="1:31" x14ac:dyDescent="0.2">
      <c r="A4" s="7" t="s">
        <v>0</v>
      </c>
      <c r="B4" s="8"/>
      <c r="C4" s="9" t="s">
        <v>1</v>
      </c>
      <c r="D4" s="9" t="s">
        <v>2</v>
      </c>
      <c r="E4" s="9" t="s">
        <v>3</v>
      </c>
      <c r="F4" s="9" t="s">
        <v>4</v>
      </c>
      <c r="G4" s="9" t="s">
        <v>5</v>
      </c>
      <c r="H4" s="9" t="s">
        <v>6</v>
      </c>
      <c r="I4" s="9" t="s">
        <v>7</v>
      </c>
      <c r="J4" s="9" t="s">
        <v>8</v>
      </c>
      <c r="K4" s="9" t="s">
        <v>9</v>
      </c>
      <c r="L4" s="9" t="s">
        <v>10</v>
      </c>
      <c r="M4" s="9" t="s">
        <v>11</v>
      </c>
      <c r="N4" s="9" t="s">
        <v>12</v>
      </c>
      <c r="O4" s="10" t="s">
        <v>13</v>
      </c>
    </row>
    <row r="5" spans="1:31" x14ac:dyDescent="0.2">
      <c r="A5" s="11" t="s">
        <v>14</v>
      </c>
      <c r="B5" s="12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34"/>
      <c r="O5" s="31" t="s">
        <v>33</v>
      </c>
    </row>
    <row r="6" spans="1:31" ht="12.75" thickBot="1" x14ac:dyDescent="0.25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45" t="s">
        <v>42</v>
      </c>
    </row>
    <row r="7" spans="1:31" ht="15" x14ac:dyDescent="0.25">
      <c r="A7" s="54" t="s">
        <v>52</v>
      </c>
      <c r="B7" s="12"/>
      <c r="C7" s="18">
        <v>59</v>
      </c>
      <c r="D7" s="40">
        <v>61</v>
      </c>
      <c r="E7" s="18">
        <v>62</v>
      </c>
      <c r="F7" s="18">
        <v>60</v>
      </c>
      <c r="G7" s="18">
        <v>65</v>
      </c>
      <c r="H7" s="18">
        <v>67</v>
      </c>
      <c r="I7" s="64">
        <v>61</v>
      </c>
      <c r="J7" s="59">
        <v>58</v>
      </c>
      <c r="K7" s="61">
        <v>74</v>
      </c>
      <c r="L7" s="61">
        <v>77</v>
      </c>
      <c r="M7" s="61">
        <v>63</v>
      </c>
      <c r="N7" s="61">
        <v>61</v>
      </c>
      <c r="O7" s="19">
        <f>SUM(C7:N7)/12</f>
        <v>64</v>
      </c>
      <c r="P7" s="60"/>
      <c r="Q7" s="60"/>
      <c r="R7" s="60"/>
      <c r="S7" s="60"/>
      <c r="T7" s="60"/>
      <c r="U7" s="60"/>
      <c r="V7" s="60"/>
      <c r="W7" s="60"/>
      <c r="X7" s="60"/>
    </row>
    <row r="8" spans="1:31" x14ac:dyDescent="0.2">
      <c r="A8" s="54" t="s">
        <v>53</v>
      </c>
      <c r="B8" s="12"/>
      <c r="C8" s="18">
        <v>10</v>
      </c>
      <c r="D8" s="18">
        <v>12</v>
      </c>
      <c r="E8" s="18">
        <v>17</v>
      </c>
      <c r="F8" s="18">
        <v>13</v>
      </c>
      <c r="G8" s="18">
        <v>14</v>
      </c>
      <c r="H8" s="18">
        <v>18</v>
      </c>
      <c r="I8" s="64">
        <v>17</v>
      </c>
      <c r="J8" s="59">
        <v>19</v>
      </c>
      <c r="K8" s="18">
        <v>19</v>
      </c>
      <c r="L8" s="18">
        <v>18</v>
      </c>
      <c r="M8" s="18">
        <v>22</v>
      </c>
      <c r="N8" s="18">
        <v>19</v>
      </c>
      <c r="O8" s="19">
        <f t="shared" ref="O8:O22" si="0">SUM(C8:N8)/12</f>
        <v>16.5</v>
      </c>
    </row>
    <row r="9" spans="1:31" x14ac:dyDescent="0.2">
      <c r="A9" s="55" t="s">
        <v>18</v>
      </c>
      <c r="B9" s="12"/>
      <c r="C9" s="18">
        <v>1310</v>
      </c>
      <c r="D9" s="18">
        <v>1349</v>
      </c>
      <c r="E9" s="18">
        <v>1420</v>
      </c>
      <c r="F9" s="18">
        <v>1477</v>
      </c>
      <c r="G9" s="18">
        <v>1500</v>
      </c>
      <c r="H9" s="18">
        <v>1438</v>
      </c>
      <c r="I9" s="64">
        <v>1462</v>
      </c>
      <c r="J9" s="59">
        <v>1379</v>
      </c>
      <c r="K9" s="18">
        <v>1463</v>
      </c>
      <c r="L9" s="18">
        <v>1517</v>
      </c>
      <c r="M9" s="18">
        <v>1529</v>
      </c>
      <c r="N9" s="18">
        <v>1478</v>
      </c>
      <c r="O9" s="19">
        <f t="shared" si="0"/>
        <v>1443.5</v>
      </c>
    </row>
    <row r="10" spans="1:31" ht="15" x14ac:dyDescent="0.25">
      <c r="A10" s="55" t="s">
        <v>19</v>
      </c>
      <c r="B10" s="12"/>
      <c r="C10" s="18">
        <v>1</v>
      </c>
      <c r="D10" s="18">
        <v>0</v>
      </c>
      <c r="E10" s="18">
        <v>0</v>
      </c>
      <c r="F10" s="18">
        <v>0</v>
      </c>
      <c r="G10" s="18">
        <v>0</v>
      </c>
      <c r="H10" s="18">
        <v>0</v>
      </c>
      <c r="I10" s="64"/>
      <c r="J10" s="59">
        <v>1</v>
      </c>
      <c r="K10" s="18">
        <v>1</v>
      </c>
      <c r="L10" s="18">
        <v>3</v>
      </c>
      <c r="M10" s="18">
        <v>5</v>
      </c>
      <c r="N10" s="18">
        <v>8</v>
      </c>
      <c r="O10" s="19">
        <f t="shared" si="0"/>
        <v>1.5833333333333333</v>
      </c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</row>
    <row r="11" spans="1:31" x14ac:dyDescent="0.2">
      <c r="A11" s="48" t="s">
        <v>54</v>
      </c>
      <c r="B11" s="12"/>
      <c r="C11" s="18">
        <v>13</v>
      </c>
      <c r="D11" s="18">
        <v>20</v>
      </c>
      <c r="E11" s="18">
        <v>18</v>
      </c>
      <c r="F11" s="18">
        <v>21</v>
      </c>
      <c r="G11" s="18">
        <v>16</v>
      </c>
      <c r="H11" s="18">
        <v>14</v>
      </c>
      <c r="I11" s="64">
        <v>13</v>
      </c>
      <c r="J11" s="59">
        <v>15</v>
      </c>
      <c r="K11" s="18">
        <v>17</v>
      </c>
      <c r="L11" s="18">
        <v>32</v>
      </c>
      <c r="M11" s="18">
        <v>26</v>
      </c>
      <c r="N11" s="18">
        <v>28</v>
      </c>
      <c r="O11" s="19">
        <f t="shared" si="0"/>
        <v>19.416666666666668</v>
      </c>
    </row>
    <row r="12" spans="1:31" x14ac:dyDescent="0.2">
      <c r="A12" s="48" t="s">
        <v>36</v>
      </c>
      <c r="B12" s="12"/>
      <c r="C12" s="18">
        <v>1735</v>
      </c>
      <c r="D12" s="40">
        <v>1906</v>
      </c>
      <c r="E12" s="18">
        <v>1968</v>
      </c>
      <c r="F12" s="18">
        <v>2027</v>
      </c>
      <c r="G12" s="18">
        <v>2052</v>
      </c>
      <c r="H12" s="18">
        <v>1974</v>
      </c>
      <c r="I12" s="64">
        <v>1983</v>
      </c>
      <c r="J12" s="59">
        <v>1881</v>
      </c>
      <c r="K12" s="18">
        <v>2004</v>
      </c>
      <c r="L12" s="40">
        <v>2141</v>
      </c>
      <c r="M12" s="18">
        <v>2138</v>
      </c>
      <c r="N12" s="18">
        <v>2191</v>
      </c>
      <c r="O12" s="19">
        <f t="shared" si="0"/>
        <v>2000</v>
      </c>
    </row>
    <row r="13" spans="1:31" x14ac:dyDescent="0.2">
      <c r="A13" s="55" t="s">
        <v>31</v>
      </c>
      <c r="B13" s="12"/>
      <c r="C13" s="18">
        <v>2280</v>
      </c>
      <c r="D13" s="18">
        <v>2413</v>
      </c>
      <c r="E13" s="18">
        <v>2493</v>
      </c>
      <c r="F13" s="18">
        <v>2542</v>
      </c>
      <c r="G13" s="18">
        <v>2657</v>
      </c>
      <c r="H13" s="18">
        <v>2589</v>
      </c>
      <c r="I13" s="64">
        <v>2677</v>
      </c>
      <c r="J13" s="59">
        <v>2552</v>
      </c>
      <c r="K13" s="18">
        <v>2685</v>
      </c>
      <c r="L13" s="40">
        <v>2798</v>
      </c>
      <c r="M13" s="18">
        <v>2781</v>
      </c>
      <c r="N13" s="18">
        <v>2719</v>
      </c>
      <c r="O13" s="19">
        <f t="shared" si="0"/>
        <v>2598.8333333333335</v>
      </c>
    </row>
    <row r="14" spans="1:31" x14ac:dyDescent="0.2">
      <c r="A14" s="55" t="s">
        <v>20</v>
      </c>
      <c r="B14" s="12"/>
      <c r="C14" s="18">
        <v>344</v>
      </c>
      <c r="D14" s="18">
        <v>349</v>
      </c>
      <c r="E14" s="18">
        <v>332</v>
      </c>
      <c r="F14" s="18">
        <v>318</v>
      </c>
      <c r="G14" s="18">
        <v>325</v>
      </c>
      <c r="H14" s="18">
        <v>307</v>
      </c>
      <c r="I14" s="64">
        <v>301</v>
      </c>
      <c r="J14" s="59">
        <v>283</v>
      </c>
      <c r="K14" s="18">
        <v>265</v>
      </c>
      <c r="L14" s="40">
        <v>280</v>
      </c>
      <c r="M14" s="18">
        <v>315</v>
      </c>
      <c r="N14" s="18">
        <v>318</v>
      </c>
      <c r="O14" s="19">
        <f t="shared" si="0"/>
        <v>311.41666666666669</v>
      </c>
    </row>
    <row r="15" spans="1:31" x14ac:dyDescent="0.2">
      <c r="A15" s="48" t="s">
        <v>32</v>
      </c>
      <c r="B15" s="12"/>
      <c r="C15" s="18">
        <v>681</v>
      </c>
      <c r="D15" s="18">
        <v>676</v>
      </c>
      <c r="E15" s="18">
        <v>686</v>
      </c>
      <c r="F15" s="18">
        <v>654</v>
      </c>
      <c r="G15" s="18">
        <v>677</v>
      </c>
      <c r="H15" s="18">
        <v>694</v>
      </c>
      <c r="I15" s="64">
        <v>703</v>
      </c>
      <c r="J15" s="59">
        <v>669</v>
      </c>
      <c r="K15" s="18">
        <v>667</v>
      </c>
      <c r="L15" s="40">
        <v>699</v>
      </c>
      <c r="M15" s="18">
        <v>692</v>
      </c>
      <c r="N15" s="18">
        <v>703</v>
      </c>
      <c r="O15" s="19">
        <f t="shared" si="0"/>
        <v>683.41666666666663</v>
      </c>
    </row>
    <row r="16" spans="1:31" x14ac:dyDescent="0.2">
      <c r="A16" s="48" t="s">
        <v>55</v>
      </c>
      <c r="B16" s="12"/>
      <c r="C16" s="18">
        <v>284</v>
      </c>
      <c r="D16" s="18">
        <v>280</v>
      </c>
      <c r="E16" s="18">
        <v>306</v>
      </c>
      <c r="F16" s="18">
        <v>297</v>
      </c>
      <c r="G16" s="18">
        <v>319</v>
      </c>
      <c r="H16" s="18">
        <v>309</v>
      </c>
      <c r="I16" s="64">
        <v>335</v>
      </c>
      <c r="J16" s="59">
        <v>304</v>
      </c>
      <c r="K16" s="18">
        <v>317</v>
      </c>
      <c r="L16" s="40">
        <v>308</v>
      </c>
      <c r="M16" s="18">
        <v>310</v>
      </c>
      <c r="N16" s="18">
        <v>313</v>
      </c>
      <c r="O16" s="19">
        <f t="shared" si="0"/>
        <v>306.83333333333331</v>
      </c>
    </row>
    <row r="17" spans="1:17" x14ac:dyDescent="0.2">
      <c r="A17" s="54" t="s">
        <v>21</v>
      </c>
      <c r="B17" s="12"/>
      <c r="C17" s="18">
        <v>219</v>
      </c>
      <c r="D17" s="18">
        <v>200</v>
      </c>
      <c r="E17" s="18">
        <v>200</v>
      </c>
      <c r="F17" s="18">
        <v>202</v>
      </c>
      <c r="G17" s="18">
        <v>215</v>
      </c>
      <c r="H17" s="18">
        <v>220</v>
      </c>
      <c r="I17" s="64">
        <v>221</v>
      </c>
      <c r="J17" s="59">
        <v>241</v>
      </c>
      <c r="K17" s="18">
        <v>257</v>
      </c>
      <c r="L17" s="40">
        <v>279</v>
      </c>
      <c r="M17" s="18">
        <v>287</v>
      </c>
      <c r="N17" s="18">
        <v>288</v>
      </c>
      <c r="O17" s="19">
        <f t="shared" si="0"/>
        <v>235.75</v>
      </c>
    </row>
    <row r="18" spans="1:17" x14ac:dyDescent="0.2">
      <c r="A18" s="54" t="s">
        <v>56</v>
      </c>
      <c r="B18" s="12"/>
      <c r="C18" s="18">
        <v>67</v>
      </c>
      <c r="D18" s="18">
        <v>64</v>
      </c>
      <c r="E18" s="18">
        <v>68</v>
      </c>
      <c r="F18" s="18">
        <v>75</v>
      </c>
      <c r="G18" s="18">
        <v>73</v>
      </c>
      <c r="H18" s="18">
        <v>67</v>
      </c>
      <c r="I18" s="64">
        <v>72</v>
      </c>
      <c r="J18" s="59">
        <v>72</v>
      </c>
      <c r="K18" s="18">
        <v>81</v>
      </c>
      <c r="L18" s="18">
        <v>81</v>
      </c>
      <c r="M18" s="18">
        <v>84</v>
      </c>
      <c r="N18" s="18">
        <v>84</v>
      </c>
      <c r="O18" s="19">
        <f t="shared" si="0"/>
        <v>74</v>
      </c>
    </row>
    <row r="19" spans="1:17" x14ac:dyDescent="0.2">
      <c r="A19" s="54" t="s">
        <v>57</v>
      </c>
      <c r="B19" s="12"/>
      <c r="C19" s="18">
        <v>1453</v>
      </c>
      <c r="D19" s="18">
        <v>1361</v>
      </c>
      <c r="E19" s="18">
        <v>1339</v>
      </c>
      <c r="F19" s="18">
        <v>1462</v>
      </c>
      <c r="G19" s="18">
        <v>1128</v>
      </c>
      <c r="H19" s="18">
        <v>1481</v>
      </c>
      <c r="I19" s="64">
        <v>1675</v>
      </c>
      <c r="J19" s="59">
        <v>1658</v>
      </c>
      <c r="K19" s="18">
        <v>1302</v>
      </c>
      <c r="L19" s="18">
        <v>1055</v>
      </c>
      <c r="M19" s="18">
        <v>1150</v>
      </c>
      <c r="N19" s="18">
        <v>1711</v>
      </c>
      <c r="O19" s="19">
        <f t="shared" si="0"/>
        <v>1397.9166666666667</v>
      </c>
    </row>
    <row r="20" spans="1:17" x14ac:dyDescent="0.2">
      <c r="A20" s="54" t="s">
        <v>58</v>
      </c>
      <c r="B20" s="12"/>
      <c r="C20" s="18">
        <v>331</v>
      </c>
      <c r="D20" s="18">
        <v>333</v>
      </c>
      <c r="E20" s="18">
        <v>314</v>
      </c>
      <c r="F20" s="18">
        <v>366</v>
      </c>
      <c r="G20" s="18">
        <v>406</v>
      </c>
      <c r="H20" s="18">
        <v>803</v>
      </c>
      <c r="I20" s="64">
        <v>1130</v>
      </c>
      <c r="J20" s="59">
        <v>1011</v>
      </c>
      <c r="K20" s="18">
        <v>520</v>
      </c>
      <c r="L20" s="18">
        <v>397</v>
      </c>
      <c r="M20" s="18">
        <v>381</v>
      </c>
      <c r="N20" s="18">
        <v>410</v>
      </c>
      <c r="O20" s="19">
        <f t="shared" si="0"/>
        <v>533.5</v>
      </c>
    </row>
    <row r="21" spans="1:17" x14ac:dyDescent="0.2">
      <c r="A21" s="54" t="s">
        <v>59</v>
      </c>
      <c r="B21" s="12"/>
      <c r="C21" s="18">
        <v>1242</v>
      </c>
      <c r="D21" s="18">
        <v>1289</v>
      </c>
      <c r="E21" s="18">
        <v>1291</v>
      </c>
      <c r="F21" s="18">
        <v>1317</v>
      </c>
      <c r="G21" s="18">
        <v>1365</v>
      </c>
      <c r="H21" s="18">
        <v>1304</v>
      </c>
      <c r="I21" s="64">
        <v>1403</v>
      </c>
      <c r="J21" s="59">
        <v>1373</v>
      </c>
      <c r="K21" s="18">
        <v>1427</v>
      </c>
      <c r="L21" s="18">
        <v>1459</v>
      </c>
      <c r="M21" s="18">
        <v>1480</v>
      </c>
      <c r="N21" s="18">
        <v>1450</v>
      </c>
      <c r="O21" s="19">
        <f t="shared" si="0"/>
        <v>1366.6666666666667</v>
      </c>
    </row>
    <row r="22" spans="1:17" x14ac:dyDescent="0.2">
      <c r="A22" s="55" t="s">
        <v>60</v>
      </c>
      <c r="B22" s="12"/>
      <c r="C22" s="18">
        <v>840</v>
      </c>
      <c r="D22" s="18">
        <v>844</v>
      </c>
      <c r="E22" s="18">
        <v>872</v>
      </c>
      <c r="F22" s="18">
        <v>839</v>
      </c>
      <c r="G22" s="18">
        <v>1105</v>
      </c>
      <c r="H22" s="18">
        <v>854</v>
      </c>
      <c r="I22" s="18">
        <v>920</v>
      </c>
      <c r="J22" s="59">
        <v>874</v>
      </c>
      <c r="K22" s="18">
        <v>983</v>
      </c>
      <c r="L22" s="18">
        <v>1049</v>
      </c>
      <c r="M22" s="18">
        <v>1098</v>
      </c>
      <c r="N22" s="18">
        <v>977</v>
      </c>
      <c r="O22" s="19">
        <f t="shared" si="0"/>
        <v>937.91666666666663</v>
      </c>
    </row>
    <row r="23" spans="1:17" ht="12.75" thickBot="1" x14ac:dyDescent="0.25">
      <c r="A23" s="55"/>
      <c r="B23" s="12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9"/>
    </row>
    <row r="24" spans="1:17" x14ac:dyDescent="0.2">
      <c r="A24" s="56"/>
      <c r="B24" s="8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37"/>
    </row>
    <row r="25" spans="1:17" x14ac:dyDescent="0.2">
      <c r="A25" s="11" t="s">
        <v>24</v>
      </c>
      <c r="B25" s="12"/>
      <c r="C25" s="17">
        <f>SUM(C7:C22)</f>
        <v>10869</v>
      </c>
      <c r="D25" s="17">
        <f t="shared" ref="D25:N25" si="1">SUM(D7:D22)</f>
        <v>11157</v>
      </c>
      <c r="E25" s="17">
        <f t="shared" si="1"/>
        <v>11386</v>
      </c>
      <c r="F25" s="17">
        <f t="shared" si="1"/>
        <v>11670</v>
      </c>
      <c r="G25" s="17">
        <f t="shared" si="1"/>
        <v>11917</v>
      </c>
      <c r="H25" s="17">
        <f t="shared" si="1"/>
        <v>12139</v>
      </c>
      <c r="I25" s="17">
        <f t="shared" si="1"/>
        <v>12973</v>
      </c>
      <c r="J25" s="17">
        <f t="shared" si="1"/>
        <v>12390</v>
      </c>
      <c r="K25" s="17">
        <f t="shared" si="1"/>
        <v>12082</v>
      </c>
      <c r="L25" s="17">
        <f t="shared" si="1"/>
        <v>12193</v>
      </c>
      <c r="M25" s="17">
        <f t="shared" si="1"/>
        <v>12361</v>
      </c>
      <c r="N25" s="17">
        <f t="shared" si="1"/>
        <v>12758</v>
      </c>
      <c r="O25" s="19">
        <f>SUM(C25:N25)/12</f>
        <v>11991.25</v>
      </c>
      <c r="P25" s="52"/>
    </row>
    <row r="26" spans="1:17" ht="12.75" thickBot="1" x14ac:dyDescent="0.25">
      <c r="A26" s="14"/>
      <c r="B26" s="15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3"/>
    </row>
    <row r="28" spans="1:17" x14ac:dyDescent="0.2">
      <c r="A28" s="30"/>
      <c r="B28" s="30"/>
      <c r="C28" s="30"/>
      <c r="D28" s="30"/>
      <c r="E28" s="30"/>
      <c r="F28" s="30"/>
      <c r="G28" s="30"/>
      <c r="H28" s="30"/>
      <c r="I28" s="30"/>
      <c r="J28" s="30"/>
      <c r="K28" s="30"/>
      <c r="L28" s="30"/>
      <c r="M28" s="30"/>
      <c r="N28" s="30"/>
      <c r="O28" s="30"/>
    </row>
    <row r="29" spans="1:17" x14ac:dyDescent="0.2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</row>
    <row r="30" spans="1:17" x14ac:dyDescent="0.2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</row>
    <row r="31" spans="1:17" x14ac:dyDescent="0.2">
      <c r="A31" s="1" t="s">
        <v>29</v>
      </c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3"/>
      <c r="Q31" s="3"/>
    </row>
    <row r="32" spans="1:17" x14ac:dyDescent="0.2">
      <c r="A32" s="6" t="s">
        <v>64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30" ht="12.75" thickBot="1" x14ac:dyDescent="0.25"/>
    <row r="34" spans="1:30" x14ac:dyDescent="0.2">
      <c r="A34" s="7" t="s">
        <v>0</v>
      </c>
      <c r="B34" s="8"/>
      <c r="C34" s="9" t="s">
        <v>1</v>
      </c>
      <c r="D34" s="9" t="s">
        <v>2</v>
      </c>
      <c r="E34" s="9" t="s">
        <v>3</v>
      </c>
      <c r="F34" s="9" t="s">
        <v>4</v>
      </c>
      <c r="G34" s="9" t="s">
        <v>5</v>
      </c>
      <c r="H34" s="9" t="s">
        <v>6</v>
      </c>
      <c r="I34" s="9" t="s">
        <v>7</v>
      </c>
      <c r="J34" s="9" t="s">
        <v>8</v>
      </c>
      <c r="K34" s="9" t="s">
        <v>9</v>
      </c>
      <c r="L34" s="9" t="s">
        <v>10</v>
      </c>
      <c r="M34" s="9" t="s">
        <v>11</v>
      </c>
      <c r="N34" s="9" t="s">
        <v>12</v>
      </c>
      <c r="O34" s="10" t="s">
        <v>13</v>
      </c>
    </row>
    <row r="35" spans="1:30" x14ac:dyDescent="0.2">
      <c r="A35" s="11" t="s">
        <v>14</v>
      </c>
      <c r="B35" s="12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42" t="s">
        <v>33</v>
      </c>
    </row>
    <row r="36" spans="1:30" ht="12.75" thickBot="1" x14ac:dyDescent="0.25">
      <c r="A36" s="14"/>
      <c r="B36" s="15"/>
      <c r="C36" s="57"/>
      <c r="D36" s="57"/>
      <c r="E36" s="57"/>
      <c r="F36" s="57"/>
      <c r="G36" s="57"/>
      <c r="H36" s="57"/>
      <c r="I36" s="57"/>
      <c r="J36" s="57"/>
      <c r="K36" s="57"/>
      <c r="L36" s="57"/>
      <c r="M36" s="57"/>
      <c r="N36" s="57"/>
      <c r="O36" s="45" t="s">
        <v>42</v>
      </c>
    </row>
    <row r="37" spans="1:30" x14ac:dyDescent="0.2">
      <c r="A37" s="54" t="s">
        <v>52</v>
      </c>
      <c r="B37" s="12"/>
      <c r="C37" s="18">
        <v>35</v>
      </c>
      <c r="D37" s="18">
        <v>33</v>
      </c>
      <c r="E37" s="18">
        <v>33</v>
      </c>
      <c r="F37" s="18">
        <v>32</v>
      </c>
      <c r="G37" s="18">
        <v>34</v>
      </c>
      <c r="H37" s="18">
        <v>34</v>
      </c>
      <c r="I37" s="18">
        <v>30</v>
      </c>
      <c r="J37" s="59">
        <v>27</v>
      </c>
      <c r="K37" s="18">
        <v>32</v>
      </c>
      <c r="L37" s="18">
        <v>34</v>
      </c>
      <c r="M37" s="18">
        <v>26</v>
      </c>
      <c r="N37" s="18">
        <v>25</v>
      </c>
      <c r="O37" s="19">
        <f>SUM(C37:N37)/12</f>
        <v>31.25</v>
      </c>
    </row>
    <row r="38" spans="1:30" ht="15" x14ac:dyDescent="0.25">
      <c r="A38" s="54" t="s">
        <v>53</v>
      </c>
      <c r="B38" s="12"/>
      <c r="C38" s="18">
        <v>1</v>
      </c>
      <c r="D38" s="18">
        <v>1</v>
      </c>
      <c r="E38" s="18">
        <v>1</v>
      </c>
      <c r="F38" s="18">
        <v>1</v>
      </c>
      <c r="G38" s="18">
        <v>1</v>
      </c>
      <c r="H38" s="18">
        <v>2</v>
      </c>
      <c r="I38" s="18">
        <v>3</v>
      </c>
      <c r="J38" s="59">
        <v>2</v>
      </c>
      <c r="K38" s="18">
        <v>3</v>
      </c>
      <c r="L38" s="18">
        <v>3</v>
      </c>
      <c r="M38" s="18">
        <v>3</v>
      </c>
      <c r="N38" s="18">
        <v>3</v>
      </c>
      <c r="O38" s="19">
        <f t="shared" ref="O38:O52" si="2">SUM(C38:N38)/12</f>
        <v>2</v>
      </c>
      <c r="Q38" s="62"/>
      <c r="R38" s="62"/>
      <c r="S38" s="62"/>
      <c r="T38" s="62"/>
      <c r="U38" s="62"/>
      <c r="V38" s="62"/>
      <c r="W38" s="62"/>
      <c r="X38" s="62"/>
      <c r="Y38" s="62"/>
      <c r="Z38" s="62"/>
      <c r="AA38" s="62"/>
      <c r="AB38" s="62"/>
      <c r="AC38" s="62"/>
      <c r="AD38" s="62"/>
    </row>
    <row r="39" spans="1:30" x14ac:dyDescent="0.2">
      <c r="A39" s="55" t="s">
        <v>18</v>
      </c>
      <c r="B39" s="12"/>
      <c r="C39" s="18">
        <v>582</v>
      </c>
      <c r="D39" s="18">
        <v>585</v>
      </c>
      <c r="E39" s="18">
        <v>602</v>
      </c>
      <c r="F39" s="18">
        <v>616</v>
      </c>
      <c r="G39" s="18">
        <v>639</v>
      </c>
      <c r="H39" s="18">
        <v>612</v>
      </c>
      <c r="I39" s="18">
        <v>628</v>
      </c>
      <c r="J39" s="59">
        <v>576</v>
      </c>
      <c r="K39" s="18">
        <v>624</v>
      </c>
      <c r="L39" s="18">
        <v>640</v>
      </c>
      <c r="M39" s="18">
        <v>628</v>
      </c>
      <c r="N39" s="18">
        <v>613</v>
      </c>
      <c r="O39" s="19">
        <f t="shared" si="2"/>
        <v>612.08333333333337</v>
      </c>
    </row>
    <row r="40" spans="1:30" x14ac:dyDescent="0.2">
      <c r="A40" s="55" t="s">
        <v>19</v>
      </c>
      <c r="B40" s="12"/>
      <c r="C40" s="18">
        <v>1</v>
      </c>
      <c r="D40" s="18">
        <v>0</v>
      </c>
      <c r="E40" s="18">
        <v>0</v>
      </c>
      <c r="F40" s="18">
        <v>0</v>
      </c>
      <c r="G40" s="18">
        <v>0</v>
      </c>
      <c r="H40" s="18">
        <v>0</v>
      </c>
      <c r="I40" s="18">
        <v>0</v>
      </c>
      <c r="J40" s="59">
        <v>0</v>
      </c>
      <c r="K40" s="18"/>
      <c r="L40" s="18"/>
      <c r="M40" s="63"/>
      <c r="N40" s="18">
        <v>1</v>
      </c>
      <c r="O40" s="19">
        <f t="shared" si="2"/>
        <v>0.16666666666666666</v>
      </c>
    </row>
    <row r="41" spans="1:30" x14ac:dyDescent="0.2">
      <c r="A41" s="48" t="s">
        <v>54</v>
      </c>
      <c r="B41" s="12"/>
      <c r="C41" s="18">
        <v>2</v>
      </c>
      <c r="D41" s="18">
        <v>3</v>
      </c>
      <c r="E41" s="18">
        <v>1</v>
      </c>
      <c r="F41" s="18">
        <v>2</v>
      </c>
      <c r="G41" s="18">
        <v>0</v>
      </c>
      <c r="H41" s="18"/>
      <c r="I41" s="18">
        <v>1</v>
      </c>
      <c r="J41" s="59">
        <v>2</v>
      </c>
      <c r="K41" s="18">
        <v>3</v>
      </c>
      <c r="L41" s="18">
        <v>8</v>
      </c>
      <c r="M41" s="18">
        <v>2</v>
      </c>
      <c r="N41" s="18">
        <v>2</v>
      </c>
      <c r="O41" s="19">
        <f t="shared" si="2"/>
        <v>2.1666666666666665</v>
      </c>
    </row>
    <row r="42" spans="1:30" x14ac:dyDescent="0.2">
      <c r="A42" s="48" t="s">
        <v>36</v>
      </c>
      <c r="B42" s="12"/>
      <c r="C42" s="18">
        <v>163</v>
      </c>
      <c r="D42" s="18">
        <v>178</v>
      </c>
      <c r="E42" s="18">
        <v>196</v>
      </c>
      <c r="F42" s="18">
        <v>198</v>
      </c>
      <c r="G42" s="18">
        <v>216</v>
      </c>
      <c r="H42" s="18">
        <v>213</v>
      </c>
      <c r="I42" s="18">
        <v>233</v>
      </c>
      <c r="J42" s="59">
        <v>227</v>
      </c>
      <c r="K42" s="18">
        <v>244</v>
      </c>
      <c r="L42" s="18">
        <v>266</v>
      </c>
      <c r="M42" s="18">
        <v>276</v>
      </c>
      <c r="N42" s="18">
        <v>286</v>
      </c>
      <c r="O42" s="19">
        <f t="shared" si="2"/>
        <v>224.66666666666666</v>
      </c>
    </row>
    <row r="43" spans="1:30" x14ac:dyDescent="0.2">
      <c r="A43" s="55" t="s">
        <v>31</v>
      </c>
      <c r="B43" s="12"/>
      <c r="C43" s="18">
        <v>1314</v>
      </c>
      <c r="D43" s="18">
        <v>1356</v>
      </c>
      <c r="E43" s="18">
        <v>1416</v>
      </c>
      <c r="F43" s="18">
        <v>1443</v>
      </c>
      <c r="G43" s="18">
        <v>1489</v>
      </c>
      <c r="H43" s="18">
        <v>1469</v>
      </c>
      <c r="I43" s="18">
        <v>1544</v>
      </c>
      <c r="J43" s="59">
        <v>1464</v>
      </c>
      <c r="K43" s="18">
        <v>1549</v>
      </c>
      <c r="L43" s="18">
        <v>1602</v>
      </c>
      <c r="M43" s="18">
        <v>1582</v>
      </c>
      <c r="N43" s="18">
        <v>1550</v>
      </c>
      <c r="O43" s="19">
        <f t="shared" si="2"/>
        <v>1481.5</v>
      </c>
    </row>
    <row r="44" spans="1:30" x14ac:dyDescent="0.2">
      <c r="A44" s="55" t="s">
        <v>20</v>
      </c>
      <c r="B44" s="12"/>
      <c r="C44" s="18">
        <v>123</v>
      </c>
      <c r="D44" s="18">
        <v>127</v>
      </c>
      <c r="E44" s="18">
        <v>128</v>
      </c>
      <c r="F44" s="18">
        <v>120</v>
      </c>
      <c r="G44" s="18">
        <v>116</v>
      </c>
      <c r="H44" s="18">
        <v>103</v>
      </c>
      <c r="I44" s="18">
        <v>103</v>
      </c>
      <c r="J44" s="59">
        <v>98</v>
      </c>
      <c r="K44" s="18">
        <v>95</v>
      </c>
      <c r="L44" s="18">
        <v>97</v>
      </c>
      <c r="M44" s="18">
        <v>100</v>
      </c>
      <c r="N44" s="18">
        <v>103</v>
      </c>
      <c r="O44" s="19">
        <f t="shared" si="2"/>
        <v>109.41666666666667</v>
      </c>
    </row>
    <row r="45" spans="1:30" x14ac:dyDescent="0.2">
      <c r="A45" s="48" t="s">
        <v>32</v>
      </c>
      <c r="B45" s="12"/>
      <c r="C45" s="18">
        <v>400</v>
      </c>
      <c r="D45" s="18">
        <v>388</v>
      </c>
      <c r="E45" s="18">
        <v>403</v>
      </c>
      <c r="F45" s="18">
        <v>395</v>
      </c>
      <c r="G45" s="18">
        <v>411</v>
      </c>
      <c r="H45" s="18">
        <v>443</v>
      </c>
      <c r="I45" s="18">
        <v>441</v>
      </c>
      <c r="J45" s="59">
        <v>416</v>
      </c>
      <c r="K45" s="18">
        <v>383</v>
      </c>
      <c r="L45" s="18">
        <v>413</v>
      </c>
      <c r="M45" s="18">
        <v>396</v>
      </c>
      <c r="N45" s="18">
        <v>401</v>
      </c>
      <c r="O45" s="19">
        <f t="shared" si="2"/>
        <v>407.5</v>
      </c>
    </row>
    <row r="46" spans="1:30" x14ac:dyDescent="0.2">
      <c r="A46" s="48" t="s">
        <v>55</v>
      </c>
      <c r="B46" s="12"/>
      <c r="C46" s="18">
        <v>138</v>
      </c>
      <c r="D46" s="18">
        <v>136</v>
      </c>
      <c r="E46" s="18">
        <v>154</v>
      </c>
      <c r="F46" s="18">
        <v>153</v>
      </c>
      <c r="G46" s="18">
        <v>164</v>
      </c>
      <c r="H46" s="18">
        <v>162</v>
      </c>
      <c r="I46" s="18">
        <v>182</v>
      </c>
      <c r="J46" s="59">
        <v>167</v>
      </c>
      <c r="K46" s="18">
        <v>167</v>
      </c>
      <c r="L46" s="18">
        <v>166</v>
      </c>
      <c r="M46" s="18">
        <v>164</v>
      </c>
      <c r="N46" s="18">
        <v>173</v>
      </c>
      <c r="O46" s="19">
        <f t="shared" si="2"/>
        <v>160.5</v>
      </c>
    </row>
    <row r="47" spans="1:30" x14ac:dyDescent="0.2">
      <c r="A47" s="54" t="s">
        <v>21</v>
      </c>
      <c r="B47" s="12"/>
      <c r="C47" s="18">
        <v>137</v>
      </c>
      <c r="D47" s="18">
        <v>120</v>
      </c>
      <c r="E47" s="18">
        <v>130</v>
      </c>
      <c r="F47" s="18">
        <v>128</v>
      </c>
      <c r="G47" s="18">
        <v>143</v>
      </c>
      <c r="H47" s="18">
        <v>151</v>
      </c>
      <c r="I47" s="18">
        <v>153</v>
      </c>
      <c r="J47" s="59">
        <v>157</v>
      </c>
      <c r="K47" s="18">
        <v>161</v>
      </c>
      <c r="L47" s="18">
        <v>169</v>
      </c>
      <c r="M47" s="18">
        <v>167</v>
      </c>
      <c r="N47" s="18">
        <v>168</v>
      </c>
      <c r="O47" s="19">
        <f t="shared" si="2"/>
        <v>148.66666666666666</v>
      </c>
    </row>
    <row r="48" spans="1:30" x14ac:dyDescent="0.2">
      <c r="A48" s="54" t="s">
        <v>56</v>
      </c>
      <c r="B48" s="12"/>
      <c r="C48" s="18">
        <v>37</v>
      </c>
      <c r="D48" s="18">
        <v>37</v>
      </c>
      <c r="E48" s="18">
        <v>37</v>
      </c>
      <c r="F48" s="18">
        <v>39</v>
      </c>
      <c r="G48" s="18">
        <v>38</v>
      </c>
      <c r="H48" s="18">
        <v>40</v>
      </c>
      <c r="I48" s="18">
        <v>42</v>
      </c>
      <c r="J48" s="59">
        <v>45</v>
      </c>
      <c r="K48" s="18">
        <v>50</v>
      </c>
      <c r="L48" s="18">
        <v>49</v>
      </c>
      <c r="M48" s="18">
        <v>53</v>
      </c>
      <c r="N48" s="18">
        <v>53</v>
      </c>
      <c r="O48" s="19">
        <f t="shared" si="2"/>
        <v>43.333333333333336</v>
      </c>
    </row>
    <row r="49" spans="1:15" x14ac:dyDescent="0.2">
      <c r="A49" s="54" t="s">
        <v>57</v>
      </c>
      <c r="B49" s="12"/>
      <c r="C49" s="18">
        <v>601</v>
      </c>
      <c r="D49" s="18">
        <v>564</v>
      </c>
      <c r="E49" s="18">
        <v>593</v>
      </c>
      <c r="F49" s="18">
        <v>761</v>
      </c>
      <c r="G49" s="18">
        <v>645</v>
      </c>
      <c r="H49" s="18">
        <v>1019</v>
      </c>
      <c r="I49" s="18">
        <v>1188</v>
      </c>
      <c r="J49" s="59">
        <v>1155</v>
      </c>
      <c r="K49" s="18">
        <v>821</v>
      </c>
      <c r="L49" s="18">
        <v>617</v>
      </c>
      <c r="M49" s="18">
        <v>639</v>
      </c>
      <c r="N49" s="18">
        <v>841</v>
      </c>
      <c r="O49" s="19">
        <f t="shared" si="2"/>
        <v>787</v>
      </c>
    </row>
    <row r="50" spans="1:15" x14ac:dyDescent="0.2">
      <c r="A50" s="54" t="s">
        <v>58</v>
      </c>
      <c r="B50" s="12"/>
      <c r="C50" s="18">
        <v>233</v>
      </c>
      <c r="D50" s="18">
        <v>237</v>
      </c>
      <c r="E50" s="18">
        <v>221</v>
      </c>
      <c r="F50" s="18">
        <v>261</v>
      </c>
      <c r="G50" s="18">
        <v>288</v>
      </c>
      <c r="H50" s="18">
        <v>618</v>
      </c>
      <c r="I50" s="18">
        <v>907</v>
      </c>
      <c r="J50" s="59">
        <v>806</v>
      </c>
      <c r="K50" s="18">
        <v>375</v>
      </c>
      <c r="L50" s="18">
        <v>287</v>
      </c>
      <c r="M50" s="18">
        <v>263</v>
      </c>
      <c r="N50" s="18">
        <v>290</v>
      </c>
      <c r="O50" s="19">
        <f t="shared" si="2"/>
        <v>398.83333333333331</v>
      </c>
    </row>
    <row r="51" spans="1:15" x14ac:dyDescent="0.2">
      <c r="A51" s="54" t="s">
        <v>59</v>
      </c>
      <c r="B51" s="12"/>
      <c r="C51" s="18">
        <v>848</v>
      </c>
      <c r="D51" s="18">
        <v>879</v>
      </c>
      <c r="E51" s="18">
        <v>878</v>
      </c>
      <c r="F51" s="18">
        <v>894</v>
      </c>
      <c r="G51" s="18">
        <v>925</v>
      </c>
      <c r="H51" s="18">
        <v>889</v>
      </c>
      <c r="I51" s="18">
        <v>958</v>
      </c>
      <c r="J51" s="59">
        <v>940</v>
      </c>
      <c r="K51" s="18">
        <v>979</v>
      </c>
      <c r="L51" s="18">
        <v>999</v>
      </c>
      <c r="M51" s="18">
        <v>1006</v>
      </c>
      <c r="N51" s="18">
        <v>984</v>
      </c>
      <c r="O51" s="19">
        <f t="shared" si="2"/>
        <v>931.58333333333337</v>
      </c>
    </row>
    <row r="52" spans="1:15" x14ac:dyDescent="0.2">
      <c r="A52" s="55" t="s">
        <v>60</v>
      </c>
      <c r="B52" s="12"/>
      <c r="C52" s="18">
        <v>436</v>
      </c>
      <c r="D52" s="18">
        <v>417</v>
      </c>
      <c r="E52" s="18">
        <v>441</v>
      </c>
      <c r="F52" s="18">
        <v>443</v>
      </c>
      <c r="G52" s="18">
        <v>612</v>
      </c>
      <c r="H52" s="18">
        <v>470</v>
      </c>
      <c r="I52" s="18">
        <v>524</v>
      </c>
      <c r="J52" s="59">
        <v>484</v>
      </c>
      <c r="K52" s="18">
        <v>543</v>
      </c>
      <c r="L52" s="18">
        <v>550</v>
      </c>
      <c r="M52" s="18">
        <v>605</v>
      </c>
      <c r="N52" s="18">
        <v>535</v>
      </c>
      <c r="O52" s="19">
        <f t="shared" si="2"/>
        <v>505</v>
      </c>
    </row>
    <row r="53" spans="1:15" ht="12.75" thickBot="1" x14ac:dyDescent="0.25">
      <c r="A53" s="11"/>
      <c r="B53" s="12"/>
      <c r="C53" s="17"/>
      <c r="D53" s="17"/>
      <c r="E53" s="17"/>
      <c r="F53" s="17"/>
      <c r="G53" s="17" t="s">
        <v>23</v>
      </c>
      <c r="H53" s="17"/>
      <c r="I53" s="17"/>
      <c r="J53" s="17"/>
      <c r="K53" s="17"/>
      <c r="L53" s="17"/>
      <c r="M53" s="17"/>
      <c r="N53" s="17"/>
      <c r="O53" s="19"/>
    </row>
    <row r="54" spans="1:15" x14ac:dyDescent="0.2">
      <c r="A54" s="7" t="s">
        <v>24</v>
      </c>
      <c r="B54" s="8"/>
      <c r="C54" s="21">
        <f>SUM(C37:C53)</f>
        <v>5051</v>
      </c>
      <c r="D54" s="21">
        <f t="shared" ref="D54:N54" si="3">SUM(D37:D53)</f>
        <v>5061</v>
      </c>
      <c r="E54" s="21">
        <f t="shared" si="3"/>
        <v>5234</v>
      </c>
      <c r="F54" s="21">
        <f t="shared" si="3"/>
        <v>5486</v>
      </c>
      <c r="G54" s="21">
        <f t="shared" si="3"/>
        <v>5721</v>
      </c>
      <c r="H54" s="21">
        <f t="shared" si="3"/>
        <v>6225</v>
      </c>
      <c r="I54" s="21">
        <f t="shared" si="3"/>
        <v>6937</v>
      </c>
      <c r="J54" s="21">
        <f t="shared" si="3"/>
        <v>6566</v>
      </c>
      <c r="K54" s="21">
        <f t="shared" si="3"/>
        <v>6029</v>
      </c>
      <c r="L54" s="21">
        <f t="shared" si="3"/>
        <v>5900</v>
      </c>
      <c r="M54" s="21">
        <f t="shared" si="3"/>
        <v>5910</v>
      </c>
      <c r="N54" s="21">
        <f t="shared" si="3"/>
        <v>6028</v>
      </c>
      <c r="O54" s="37">
        <f>SUM(C54:N54)/12</f>
        <v>5845.666666666667</v>
      </c>
    </row>
    <row r="55" spans="1:15" ht="12.75" thickBot="1" x14ac:dyDescent="0.25">
      <c r="A55" s="14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20"/>
    </row>
    <row r="56" spans="1:15" x14ac:dyDescent="0.2">
      <c r="A56" s="16" t="s">
        <v>27</v>
      </c>
      <c r="B56" s="12"/>
      <c r="C56" s="46">
        <f t="shared" ref="C56:N56" si="4">C54/C25</f>
        <v>0.4647161652405925</v>
      </c>
      <c r="D56" s="46">
        <f t="shared" si="4"/>
        <v>0.45361656359236352</v>
      </c>
      <c r="E56" s="46">
        <f t="shared" si="4"/>
        <v>0.45968733532408218</v>
      </c>
      <c r="F56" s="46">
        <f t="shared" si="4"/>
        <v>0.47009425878320482</v>
      </c>
      <c r="G56" s="46">
        <f t="shared" si="4"/>
        <v>0.4800704875388101</v>
      </c>
      <c r="H56" s="46">
        <f t="shared" si="4"/>
        <v>0.5128099513963259</v>
      </c>
      <c r="I56" s="46">
        <f t="shared" si="4"/>
        <v>0.53472596932089722</v>
      </c>
      <c r="J56" s="46">
        <f t="shared" si="4"/>
        <v>0.5299435028248588</v>
      </c>
      <c r="K56" s="46">
        <f t="shared" si="4"/>
        <v>0.49900678695580203</v>
      </c>
      <c r="L56" s="46">
        <f t="shared" si="4"/>
        <v>0.48388419585007791</v>
      </c>
      <c r="M56" s="46">
        <f t="shared" si="4"/>
        <v>0.47811665722837959</v>
      </c>
      <c r="N56" s="46">
        <f t="shared" si="4"/>
        <v>0.47248785076030725</v>
      </c>
      <c r="O56" s="47">
        <f>O54/O25</f>
        <v>0.48749435352166515</v>
      </c>
    </row>
    <row r="57" spans="1:15" ht="12.75" thickBot="1" x14ac:dyDescent="0.25">
      <c r="A57" s="32" t="s">
        <v>28</v>
      </c>
      <c r="B57" s="27"/>
      <c r="C57" s="28"/>
      <c r="D57" s="28"/>
      <c r="E57" s="28"/>
      <c r="F57" s="28"/>
      <c r="G57" s="28"/>
      <c r="H57" s="28"/>
      <c r="I57" s="28"/>
      <c r="J57" s="28"/>
      <c r="K57" s="28"/>
      <c r="L57" s="28"/>
      <c r="M57" s="28"/>
      <c r="N57" s="28"/>
      <c r="O57" s="29"/>
    </row>
    <row r="59" spans="1:15" x14ac:dyDescent="0.2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</row>
    <row r="60" spans="1:15" x14ac:dyDescent="0.2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</row>
    <row r="61" spans="1:15" x14ac:dyDescent="0.2">
      <c r="A61" s="4"/>
      <c r="B61" s="6"/>
      <c r="C61" s="6"/>
      <c r="D61" s="6"/>
      <c r="E61" s="35"/>
      <c r="F61" s="6"/>
      <c r="G61" s="6"/>
      <c r="H61" s="6"/>
      <c r="I61" s="6"/>
      <c r="J61" s="6"/>
      <c r="K61" s="35"/>
      <c r="L61" s="6"/>
      <c r="M61" s="6"/>
      <c r="N61" s="6"/>
      <c r="O61" s="6"/>
    </row>
    <row r="62" spans="1:15" ht="12.75" x14ac:dyDescent="0.2">
      <c r="A62" s="33"/>
      <c r="B62" s="6"/>
      <c r="C62" s="6"/>
      <c r="D62" s="12"/>
      <c r="E62" s="58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1:15" x14ac:dyDescent="0.2">
      <c r="A63" s="33"/>
      <c r="B63" s="6"/>
      <c r="C63" s="6"/>
      <c r="D63" s="6"/>
      <c r="E63" s="35"/>
      <c r="F63" s="6"/>
      <c r="G63" s="6"/>
      <c r="H63" s="6"/>
      <c r="I63" s="6"/>
      <c r="J63" s="6"/>
      <c r="K63" s="6"/>
      <c r="L63" s="6"/>
      <c r="M63" s="6"/>
      <c r="N63" s="6"/>
      <c r="O63" s="6"/>
    </row>
    <row r="64" spans="1:15" ht="12.75" x14ac:dyDescent="0.2">
      <c r="A64" s="50" t="s">
        <v>41</v>
      </c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</row>
    <row r="65" spans="1:15" x14ac:dyDescent="0.2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</row>
    <row r="66" spans="1:15" x14ac:dyDescent="0.2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</row>
    <row r="67" spans="1:15" x14ac:dyDescent="0.2">
      <c r="A67" s="33" t="s">
        <v>65</v>
      </c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</row>
    <row r="68" spans="1:15" x14ac:dyDescent="0.2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</row>
    <row r="69" spans="1:15" x14ac:dyDescent="0.2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</row>
    <row r="70" spans="1:15" x14ac:dyDescent="0.2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</row>
  </sheetData>
  <phoneticPr fontId="11" type="noConversion"/>
  <pageMargins left="0" right="0" top="0.39370078740157483" bottom="0.39370078740157483" header="0.51181102362204722" footer="0.51181102362204722"/>
  <pageSetup paperSize="9" scale="88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7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2006</vt:lpstr>
      <vt:lpstr>'2013'!Print_Area</vt:lpstr>
      <vt:lpstr>'2014'!Print_Area</vt:lpstr>
      <vt:lpstr>'2015'!Print_Area</vt:lpstr>
      <vt:lpstr>'2016'!Print_Area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PC-USER</dc:creator>
  <cp:lastModifiedBy>Administrator</cp:lastModifiedBy>
  <cp:lastPrinted>2021-03-30T09:47:39Z</cp:lastPrinted>
  <dcterms:created xsi:type="dcterms:W3CDTF">2002-02-07T06:32:37Z</dcterms:created>
  <dcterms:modified xsi:type="dcterms:W3CDTF">2021-03-30T09:47:48Z</dcterms:modified>
</cp:coreProperties>
</file>