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45" windowWidth="9690" windowHeight="6480" tabRatio="599"/>
  </bookViews>
  <sheets>
    <sheet name="2021" sheetId="31" r:id="rId1"/>
    <sheet name="2020" sheetId="30" r:id="rId2"/>
    <sheet name="2019" sheetId="29" r:id="rId3"/>
    <sheet name="2018" sheetId="27" r:id="rId4"/>
    <sheet name="2017" sheetId="28" r:id="rId5"/>
    <sheet name="2016" sheetId="26" r:id="rId6"/>
    <sheet name="2015" sheetId="24" r:id="rId7"/>
    <sheet name="2014" sheetId="25" r:id="rId8"/>
    <sheet name="2013" sheetId="23" r:id="rId9"/>
    <sheet name="2012" sheetId="22" r:id="rId10"/>
    <sheet name="2011" sheetId="21" r:id="rId11"/>
    <sheet name="2010" sheetId="20" r:id="rId12"/>
    <sheet name="2009" sheetId="19" r:id="rId13"/>
    <sheet name="2008" sheetId="18" r:id="rId14"/>
    <sheet name="2007" sheetId="17" r:id="rId15"/>
    <sheet name="2006" sheetId="1" r:id="rId16"/>
  </sheets>
  <definedNames>
    <definedName name="_xlnm.Print_Area" localSheetId="8">'2013'!$A$1:$P$60</definedName>
    <definedName name="_xlnm.Print_Area" localSheetId="7">'2014'!$A$1:$P$60</definedName>
    <definedName name="_xlnm.Print_Area" localSheetId="6">'2015'!$A$1:$P$60</definedName>
    <definedName name="_xlnm.Print_Area" localSheetId="5">'2016'!$A$1:$P$60</definedName>
    <definedName name="_xlnm.Print_Area" localSheetId="3">'2018'!$A$1:$P$60</definedName>
    <definedName name="_xlnm.Print_Area" localSheetId="2">'2019'!$A$1:$P$58</definedName>
    <definedName name="_xlnm.Print_Area" localSheetId="1">'2020'!$A$1:$P$58</definedName>
    <definedName name="_xlnm.Print_Area" localSheetId="0">'2021'!$A$1:$O$58</definedName>
  </definedNames>
  <calcPr calcId="145621"/>
</workbook>
</file>

<file path=xl/calcChain.xml><?xml version="1.0" encoding="utf-8"?>
<calcChain xmlns="http://schemas.openxmlformats.org/spreadsheetml/2006/main">
  <c r="M52" i="31" l="1"/>
  <c r="L52" i="31"/>
  <c r="K52" i="31"/>
  <c r="J52" i="31"/>
  <c r="I52" i="31"/>
  <c r="H52" i="31"/>
  <c r="G52" i="31"/>
  <c r="F52" i="31"/>
  <c r="E52" i="31"/>
  <c r="D52" i="31"/>
  <c r="C52" i="31"/>
  <c r="B52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M25" i="31"/>
  <c r="L25" i="31"/>
  <c r="L54" i="31" s="1"/>
  <c r="K25" i="31"/>
  <c r="J25" i="31"/>
  <c r="J54" i="31" s="1"/>
  <c r="I25" i="31"/>
  <c r="H25" i="31"/>
  <c r="H54" i="31" s="1"/>
  <c r="G25" i="31"/>
  <c r="F25" i="31"/>
  <c r="F54" i="31" s="1"/>
  <c r="E25" i="31"/>
  <c r="D25" i="31"/>
  <c r="D54" i="31" s="1"/>
  <c r="C25" i="31"/>
  <c r="B25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52" i="31" l="1"/>
  <c r="E54" i="31"/>
  <c r="I54" i="31"/>
  <c r="M54" i="31"/>
  <c r="N25" i="31"/>
  <c r="C54" i="31"/>
  <c r="G54" i="31"/>
  <c r="K54" i="31"/>
  <c r="B54" i="31"/>
  <c r="N52" i="30"/>
  <c r="M52" i="30"/>
  <c r="L52" i="30"/>
  <c r="K52" i="30"/>
  <c r="J52" i="30"/>
  <c r="I52" i="30"/>
  <c r="H52" i="30"/>
  <c r="G52" i="30"/>
  <c r="F52" i="30"/>
  <c r="E52" i="30"/>
  <c r="D52" i="30"/>
  <c r="C52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N25" i="30"/>
  <c r="M25" i="30"/>
  <c r="L25" i="30"/>
  <c r="L54" i="30" s="1"/>
  <c r="K25" i="30"/>
  <c r="J25" i="30"/>
  <c r="I25" i="30"/>
  <c r="H25" i="30"/>
  <c r="H54" i="30" s="1"/>
  <c r="G25" i="30"/>
  <c r="F25" i="30"/>
  <c r="E25" i="30"/>
  <c r="D25" i="30"/>
  <c r="D54" i="30" s="1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N54" i="31" l="1"/>
  <c r="J54" i="30"/>
  <c r="N54" i="30"/>
  <c r="O25" i="30"/>
  <c r="C54" i="30"/>
  <c r="G54" i="30"/>
  <c r="K54" i="30"/>
  <c r="F54" i="30"/>
  <c r="E54" i="30"/>
  <c r="I54" i="30"/>
  <c r="M54" i="30"/>
  <c r="O52" i="30"/>
  <c r="N52" i="29"/>
  <c r="M52" i="29"/>
  <c r="L52" i="29"/>
  <c r="K52" i="29"/>
  <c r="J52" i="29"/>
  <c r="I52" i="29"/>
  <c r="H52" i="29"/>
  <c r="G52" i="29"/>
  <c r="F52" i="29"/>
  <c r="E52" i="29"/>
  <c r="D52" i="29"/>
  <c r="C52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O37" i="29"/>
  <c r="O36" i="29"/>
  <c r="O35" i="29"/>
  <c r="N25" i="29"/>
  <c r="N54" i="29" s="1"/>
  <c r="M25" i="29"/>
  <c r="L25" i="29"/>
  <c r="K25" i="29"/>
  <c r="J25" i="29"/>
  <c r="J54" i="29" s="1"/>
  <c r="I25" i="29"/>
  <c r="H25" i="29"/>
  <c r="G25" i="29"/>
  <c r="F25" i="29"/>
  <c r="F54" i="29" s="1"/>
  <c r="E25" i="29"/>
  <c r="D25" i="29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4" i="30" l="1"/>
  <c r="C54" i="29"/>
  <c r="D54" i="29"/>
  <c r="E54" i="29"/>
  <c r="G54" i="29"/>
  <c r="H54" i="29"/>
  <c r="I54" i="29"/>
  <c r="O25" i="29"/>
  <c r="K54" i="29"/>
  <c r="L54" i="29"/>
  <c r="M54" i="29"/>
  <c r="O52" i="29"/>
  <c r="O54" i="29" l="1"/>
  <c r="M56" i="28" l="1"/>
  <c r="I56" i="28"/>
  <c r="E56" i="28"/>
  <c r="N54" i="28"/>
  <c r="N56" i="28" s="1"/>
  <c r="M54" i="28"/>
  <c r="L54" i="28"/>
  <c r="L56" i="28" s="1"/>
  <c r="K54" i="28"/>
  <c r="K56" i="28" s="1"/>
  <c r="J54" i="28"/>
  <c r="J56" i="28" s="1"/>
  <c r="I54" i="28"/>
  <c r="H54" i="28"/>
  <c r="H56" i="28" s="1"/>
  <c r="G54" i="28"/>
  <c r="G56" i="28" s="1"/>
  <c r="F54" i="28"/>
  <c r="F56" i="28" s="1"/>
  <c r="E54" i="28"/>
  <c r="D54" i="28"/>
  <c r="D56" i="28" s="1"/>
  <c r="C54" i="28"/>
  <c r="C56" i="28" s="1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5" i="28" s="1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54" i="28" l="1"/>
  <c r="O56" i="28" s="1"/>
  <c r="N54" i="27"/>
  <c r="M54" i="27"/>
  <c r="L54" i="27"/>
  <c r="K54" i="27"/>
  <c r="J54" i="27"/>
  <c r="I54" i="27"/>
  <c r="H54" i="27"/>
  <c r="G54" i="27"/>
  <c r="F54" i="27"/>
  <c r="E54" i="27"/>
  <c r="D54" i="27"/>
  <c r="C54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N25" i="27"/>
  <c r="M25" i="27"/>
  <c r="M56" i="27" s="1"/>
  <c r="L25" i="27"/>
  <c r="K25" i="27"/>
  <c r="J25" i="27"/>
  <c r="I25" i="27"/>
  <c r="I56" i="27" s="1"/>
  <c r="H25" i="27"/>
  <c r="G25" i="27"/>
  <c r="F25" i="27"/>
  <c r="E25" i="27"/>
  <c r="E56" i="27" s="1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25" i="27" l="1"/>
  <c r="C56" i="27"/>
  <c r="G56" i="27"/>
  <c r="K56" i="27"/>
  <c r="D56" i="27"/>
  <c r="H56" i="27"/>
  <c r="L56" i="27"/>
  <c r="F56" i="27"/>
  <c r="J56" i="27"/>
  <c r="N56" i="27"/>
  <c r="O54" i="27"/>
  <c r="D54" i="26"/>
  <c r="E54" i="26"/>
  <c r="F54" i="26"/>
  <c r="G54" i="26"/>
  <c r="H54" i="26"/>
  <c r="I54" i="26"/>
  <c r="J54" i="26"/>
  <c r="K54" i="26"/>
  <c r="L54" i="26"/>
  <c r="M54" i="26"/>
  <c r="N54" i="26"/>
  <c r="C54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56" i="27" l="1"/>
  <c r="I56" i="26"/>
  <c r="E56" i="26"/>
  <c r="O37" i="26"/>
  <c r="N25" i="26"/>
  <c r="M25" i="26"/>
  <c r="M56" i="26" s="1"/>
  <c r="L25" i="26"/>
  <c r="K25" i="26"/>
  <c r="J25" i="26"/>
  <c r="I25" i="26"/>
  <c r="H25" i="26"/>
  <c r="G25" i="26"/>
  <c r="F25" i="26"/>
  <c r="E25" i="26"/>
  <c r="D25" i="26"/>
  <c r="C25" i="26"/>
  <c r="O7" i="26"/>
  <c r="N56" i="26" l="1"/>
  <c r="L56" i="26"/>
  <c r="K56" i="26"/>
  <c r="J56" i="26"/>
  <c r="O25" i="26"/>
  <c r="G56" i="26"/>
  <c r="H56" i="26"/>
  <c r="F56" i="26"/>
  <c r="C56" i="26"/>
  <c r="D56" i="26"/>
  <c r="O54" i="26"/>
  <c r="O56" i="26" s="1"/>
  <c r="N54" i="25" l="1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N56" i="24" s="1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M56" i="25" l="1"/>
  <c r="G56" i="25"/>
  <c r="I56" i="25"/>
  <c r="C56" i="25"/>
  <c r="K56" i="25"/>
  <c r="D56" i="25"/>
  <c r="H56" i="25"/>
  <c r="L56" i="25"/>
  <c r="E56" i="25"/>
  <c r="O25" i="25"/>
  <c r="O54" i="25"/>
  <c r="O56" i="25" s="1"/>
  <c r="F56" i="24"/>
  <c r="D56" i="24"/>
  <c r="H56" i="24"/>
  <c r="L56" i="24"/>
  <c r="E56" i="24"/>
  <c r="I56" i="24"/>
  <c r="M56" i="24"/>
  <c r="J56" i="24"/>
  <c r="C56" i="24"/>
  <c r="G56" i="24"/>
  <c r="K56" i="24"/>
  <c r="O25" i="24"/>
  <c r="O54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20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1" i="23"/>
  <c r="O22" i="23"/>
  <c r="O7" i="23"/>
  <c r="O56" i="24" l="1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O54" i="23"/>
  <c r="N56" i="23"/>
  <c r="J56" i="23"/>
  <c r="F56" i="23"/>
  <c r="D56" i="23"/>
  <c r="H56" i="23"/>
  <c r="L56" i="23"/>
  <c r="E56" i="23"/>
  <c r="I56" i="23"/>
  <c r="M56" i="23"/>
  <c r="G56" i="23"/>
  <c r="K56" i="23"/>
  <c r="C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7" i="22"/>
  <c r="N54" i="22"/>
  <c r="N25" i="22"/>
  <c r="M54" i="22"/>
  <c r="L54" i="22"/>
  <c r="K54" i="22"/>
  <c r="J54" i="22"/>
  <c r="I54" i="22"/>
  <c r="H54" i="22"/>
  <c r="G54" i="22"/>
  <c r="F54" i="22"/>
  <c r="E54" i="22"/>
  <c r="D54" i="22"/>
  <c r="C54" i="22"/>
  <c r="M25" i="22"/>
  <c r="L25" i="22"/>
  <c r="L56" i="22" s="1"/>
  <c r="K25" i="22"/>
  <c r="J25" i="22"/>
  <c r="I25" i="22"/>
  <c r="H25" i="22"/>
  <c r="G25" i="22"/>
  <c r="F25" i="22"/>
  <c r="E25" i="22"/>
  <c r="D25" i="22"/>
  <c r="C25" i="22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O51" i="21" s="1"/>
  <c r="K21" i="21"/>
  <c r="O21" i="21" s="1"/>
  <c r="N54" i="21"/>
  <c r="M54" i="21"/>
  <c r="L54" i="21"/>
  <c r="K54" i="21"/>
  <c r="J54" i="21"/>
  <c r="I54" i="21"/>
  <c r="H54" i="21"/>
  <c r="G54" i="21"/>
  <c r="F54" i="21"/>
  <c r="E54" i="21"/>
  <c r="D54" i="21"/>
  <c r="C54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O41" i="20"/>
  <c r="O40" i="20"/>
  <c r="O39" i="20"/>
  <c r="O38" i="20"/>
  <c r="O37" i="20"/>
  <c r="O36" i="20"/>
  <c r="O35" i="20"/>
  <c r="O34" i="20"/>
  <c r="O33" i="20"/>
  <c r="O32" i="20"/>
  <c r="N42" i="20"/>
  <c r="O16" i="20"/>
  <c r="O15" i="20"/>
  <c r="O14" i="20"/>
  <c r="O13" i="20"/>
  <c r="O12" i="20"/>
  <c r="O11" i="20"/>
  <c r="O10" i="20"/>
  <c r="O9" i="20"/>
  <c r="O7" i="20"/>
  <c r="M42" i="20"/>
  <c r="M17" i="20"/>
  <c r="M8" i="20"/>
  <c r="M20" i="20" s="1"/>
  <c r="L42" i="20"/>
  <c r="L45" i="20" s="1"/>
  <c r="L17" i="20"/>
  <c r="L20" i="20" s="1"/>
  <c r="K42" i="20"/>
  <c r="K17" i="20"/>
  <c r="K20" i="20" s="1"/>
  <c r="J42" i="20"/>
  <c r="I42" i="20"/>
  <c r="I45" i="20" s="1"/>
  <c r="I17" i="20"/>
  <c r="I8" i="20"/>
  <c r="H42" i="20"/>
  <c r="H45" i="20" s="1"/>
  <c r="H17" i="20"/>
  <c r="H8" i="20"/>
  <c r="G42" i="20"/>
  <c r="G45" i="20" s="1"/>
  <c r="G17" i="20"/>
  <c r="G20" i="20" s="1"/>
  <c r="F42" i="20"/>
  <c r="F45" i="20" s="1"/>
  <c r="F17" i="20"/>
  <c r="E42" i="20"/>
  <c r="E45" i="20" s="1"/>
  <c r="E17" i="20"/>
  <c r="E8" i="20"/>
  <c r="D42" i="20"/>
  <c r="D17" i="20"/>
  <c r="D8" i="20"/>
  <c r="C42" i="20"/>
  <c r="C17" i="20"/>
  <c r="J45" i="20"/>
  <c r="N45" i="20"/>
  <c r="M45" i="20"/>
  <c r="K45" i="20"/>
  <c r="D45" i="20"/>
  <c r="C20" i="20"/>
  <c r="N20" i="20"/>
  <c r="F20" i="20"/>
  <c r="J20" i="20"/>
  <c r="I20" i="20"/>
  <c r="O43" i="19"/>
  <c r="O42" i="19"/>
  <c r="O41" i="19"/>
  <c r="O40" i="19"/>
  <c r="O39" i="19"/>
  <c r="O38" i="19"/>
  <c r="O37" i="19"/>
  <c r="O36" i="19"/>
  <c r="O35" i="19"/>
  <c r="O34" i="19"/>
  <c r="N44" i="19"/>
  <c r="N47" i="19" s="1"/>
  <c r="O16" i="19"/>
  <c r="O15" i="19"/>
  <c r="O14" i="19"/>
  <c r="O13" i="19"/>
  <c r="O12" i="19"/>
  <c r="O11" i="19"/>
  <c r="O10" i="19"/>
  <c r="O9" i="19"/>
  <c r="O7" i="19"/>
  <c r="N17" i="19"/>
  <c r="M44" i="19"/>
  <c r="M47" i="19" s="1"/>
  <c r="M17" i="19"/>
  <c r="M8" i="19"/>
  <c r="L44" i="19"/>
  <c r="L17" i="19"/>
  <c r="L8" i="19"/>
  <c r="K44" i="19"/>
  <c r="K47" i="19" s="1"/>
  <c r="K17" i="19"/>
  <c r="K8" i="19"/>
  <c r="K20" i="19" s="1"/>
  <c r="J17" i="19"/>
  <c r="J8" i="19"/>
  <c r="I44" i="19"/>
  <c r="I17" i="19"/>
  <c r="I8" i="19"/>
  <c r="H44" i="19"/>
  <c r="H47" i="19" s="1"/>
  <c r="H17" i="19"/>
  <c r="H8" i="19"/>
  <c r="G44" i="19"/>
  <c r="G47" i="19" s="1"/>
  <c r="G17" i="19"/>
  <c r="G20" i="19" s="1"/>
  <c r="G22" i="19" s="1"/>
  <c r="F44" i="19"/>
  <c r="F47" i="19" s="1"/>
  <c r="F17" i="19"/>
  <c r="E44" i="19"/>
  <c r="E47" i="19" s="1"/>
  <c r="E17" i="19"/>
  <c r="E20" i="19" s="1"/>
  <c r="E22" i="19" s="1"/>
  <c r="D44" i="19"/>
  <c r="L47" i="19"/>
  <c r="J47" i="19"/>
  <c r="I47" i="19"/>
  <c r="D47" i="19"/>
  <c r="C47" i="19"/>
  <c r="N20" i="19"/>
  <c r="N22" i="19" s="1"/>
  <c r="D20" i="19"/>
  <c r="D22" i="19" s="1"/>
  <c r="C20" i="19"/>
  <c r="C22" i="19" s="1"/>
  <c r="O44" i="18"/>
  <c r="O43" i="18"/>
  <c r="O42" i="18"/>
  <c r="O41" i="18"/>
  <c r="O40" i="18"/>
  <c r="O39" i="18"/>
  <c r="O38" i="18"/>
  <c r="O37" i="18"/>
  <c r="O36" i="18"/>
  <c r="O35" i="18"/>
  <c r="O34" i="18"/>
  <c r="O17" i="18"/>
  <c r="O16" i="18"/>
  <c r="O15" i="18"/>
  <c r="O14" i="18"/>
  <c r="O13" i="18"/>
  <c r="O12" i="18"/>
  <c r="O11" i="18"/>
  <c r="O10" i="18"/>
  <c r="O9" i="18"/>
  <c r="O7" i="18"/>
  <c r="K8" i="18"/>
  <c r="O8" i="18" s="1"/>
  <c r="N47" i="18"/>
  <c r="M47" i="18"/>
  <c r="L47" i="18"/>
  <c r="K47" i="18"/>
  <c r="J47" i="18"/>
  <c r="J49" i="18" s="1"/>
  <c r="I47" i="18"/>
  <c r="H47" i="18"/>
  <c r="G47" i="18"/>
  <c r="F47" i="18"/>
  <c r="E47" i="18"/>
  <c r="D47" i="18"/>
  <c r="C47" i="18"/>
  <c r="N20" i="18"/>
  <c r="N22" i="18" s="1"/>
  <c r="M20" i="18"/>
  <c r="M22" i="18" s="1"/>
  <c r="L20" i="18"/>
  <c r="L22" i="18" s="1"/>
  <c r="J20" i="18"/>
  <c r="I20" i="18"/>
  <c r="I22" i="18" s="1"/>
  <c r="H20" i="18"/>
  <c r="H22" i="18" s="1"/>
  <c r="G20" i="18"/>
  <c r="G22" i="18" s="1"/>
  <c r="F20" i="18"/>
  <c r="F22" i="18" s="1"/>
  <c r="E20" i="18"/>
  <c r="E22" i="18" s="1"/>
  <c r="D20" i="18"/>
  <c r="D22" i="18" s="1"/>
  <c r="C20" i="18"/>
  <c r="C22" i="18" s="1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N47" i="17"/>
  <c r="N20" i="17"/>
  <c r="N22" i="17" s="1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I22" i="17" s="1"/>
  <c r="H47" i="17"/>
  <c r="H20" i="17"/>
  <c r="H22" i="17" s="1"/>
  <c r="G47" i="17"/>
  <c r="G20" i="17"/>
  <c r="G22" i="17" s="1"/>
  <c r="F47" i="17"/>
  <c r="F20" i="17"/>
  <c r="F22" i="17" s="1"/>
  <c r="E47" i="17"/>
  <c r="E20" i="17"/>
  <c r="E22" i="17" s="1"/>
  <c r="C47" i="17"/>
  <c r="D47" i="17"/>
  <c r="C20" i="17"/>
  <c r="C22" i="17" s="1"/>
  <c r="D20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M47" i="1"/>
  <c r="M20" i="1"/>
  <c r="M22" i="1" s="1"/>
  <c r="L47" i="1"/>
  <c r="L20" i="1"/>
  <c r="L22" i="1" s="1"/>
  <c r="K47" i="1"/>
  <c r="K20" i="1"/>
  <c r="K22" i="1" s="1"/>
  <c r="J47" i="1"/>
  <c r="J20" i="1"/>
  <c r="J22" i="1" s="1"/>
  <c r="I47" i="1"/>
  <c r="I20" i="1"/>
  <c r="I22" i="1" s="1"/>
  <c r="H47" i="1"/>
  <c r="H20" i="1"/>
  <c r="H22" i="1" s="1"/>
  <c r="G47" i="1"/>
  <c r="G20" i="1"/>
  <c r="G22" i="1" s="1"/>
  <c r="F47" i="1"/>
  <c r="F20" i="1"/>
  <c r="E20" i="1"/>
  <c r="E22" i="1" s="1"/>
  <c r="E47" i="1"/>
  <c r="D47" i="1"/>
  <c r="D20" i="1"/>
  <c r="D22" i="1" s="1"/>
  <c r="C47" i="1"/>
  <c r="C20" i="1"/>
  <c r="C22" i="1" s="1"/>
  <c r="F49" i="18"/>
  <c r="L49" i="18"/>
  <c r="I49" i="18"/>
  <c r="C49" i="18"/>
  <c r="J22" i="18"/>
  <c r="D49" i="19"/>
  <c r="C49" i="19"/>
  <c r="J47" i="20"/>
  <c r="E20" i="20"/>
  <c r="C45" i="20"/>
  <c r="E56" i="21"/>
  <c r="G56" i="21"/>
  <c r="I56" i="21"/>
  <c r="K56" i="21"/>
  <c r="M56" i="21"/>
  <c r="C56" i="21"/>
  <c r="D56" i="21"/>
  <c r="F56" i="21"/>
  <c r="H56" i="21"/>
  <c r="J56" i="21"/>
  <c r="L56" i="21"/>
  <c r="N56" i="21"/>
  <c r="N56" i="22"/>
  <c r="E56" i="22"/>
  <c r="G56" i="22"/>
  <c r="I56" i="22"/>
  <c r="K56" i="22"/>
  <c r="M56" i="22"/>
  <c r="C56" i="22"/>
  <c r="F56" i="22"/>
  <c r="J56" i="22"/>
  <c r="F49" i="1" l="1"/>
  <c r="N49" i="1"/>
  <c r="N47" i="20"/>
  <c r="H49" i="1"/>
  <c r="F49" i="17"/>
  <c r="N49" i="17"/>
  <c r="M47" i="20"/>
  <c r="H20" i="20"/>
  <c r="N49" i="18"/>
  <c r="G49" i="19"/>
  <c r="N22" i="1"/>
  <c r="E49" i="17"/>
  <c r="G49" i="17"/>
  <c r="I49" i="17"/>
  <c r="K49" i="17"/>
  <c r="M49" i="17"/>
  <c r="O42" i="20"/>
  <c r="J49" i="17"/>
  <c r="D49" i="18"/>
  <c r="H49" i="18"/>
  <c r="F47" i="20"/>
  <c r="I47" i="20"/>
  <c r="K47" i="20"/>
  <c r="O47" i="1"/>
  <c r="G49" i="1"/>
  <c r="I49" i="1"/>
  <c r="K49" i="1"/>
  <c r="M49" i="1"/>
  <c r="O47" i="18"/>
  <c r="G49" i="18"/>
  <c r="I20" i="19"/>
  <c r="J20" i="19"/>
  <c r="J22" i="19" s="1"/>
  <c r="L20" i="19"/>
  <c r="L22" i="19" s="1"/>
  <c r="N49" i="19"/>
  <c r="D20" i="20"/>
  <c r="D47" i="20" s="1"/>
  <c r="O45" i="20"/>
  <c r="L49" i="1"/>
  <c r="F22" i="1"/>
  <c r="O47" i="17"/>
  <c r="H49" i="17"/>
  <c r="E49" i="18"/>
  <c r="M49" i="18"/>
  <c r="O44" i="19"/>
  <c r="C49" i="1"/>
  <c r="E49" i="1"/>
  <c r="O20" i="17"/>
  <c r="O22" i="17" s="1"/>
  <c r="K20" i="18"/>
  <c r="M20" i="19"/>
  <c r="M22" i="19" s="1"/>
  <c r="O17" i="20"/>
  <c r="E49" i="19"/>
  <c r="O20" i="18"/>
  <c r="O22" i="18" s="1"/>
  <c r="O17" i="19"/>
  <c r="O8" i="19"/>
  <c r="H47" i="20"/>
  <c r="L47" i="20"/>
  <c r="O25" i="21"/>
  <c r="O54" i="21"/>
  <c r="O25" i="22"/>
  <c r="O54" i="22"/>
  <c r="H56" i="22"/>
  <c r="D49" i="1"/>
  <c r="O20" i="1"/>
  <c r="O22" i="1" s="1"/>
  <c r="D49" i="17"/>
  <c r="L49" i="17"/>
  <c r="E47" i="20"/>
  <c r="G47" i="20"/>
  <c r="O8" i="20"/>
  <c r="O56" i="23"/>
  <c r="K49" i="19"/>
  <c r="K22" i="19"/>
  <c r="I22" i="19"/>
  <c r="I49" i="19"/>
  <c r="O47" i="19"/>
  <c r="D22" i="17"/>
  <c r="H20" i="19"/>
  <c r="H22" i="19" s="1"/>
  <c r="D56" i="22"/>
  <c r="C47" i="20"/>
  <c r="J49" i="1"/>
  <c r="C49" i="17"/>
  <c r="F20" i="19"/>
  <c r="M49" i="19" l="1"/>
  <c r="O56" i="22"/>
  <c r="O20" i="20"/>
  <c r="O47" i="20" s="1"/>
  <c r="O56" i="21"/>
  <c r="L49" i="19"/>
  <c r="J49" i="19"/>
  <c r="O49" i="18"/>
  <c r="O49" i="1"/>
  <c r="K22" i="18"/>
  <c r="K49" i="18"/>
  <c r="O49" i="17"/>
  <c r="F49" i="19"/>
  <c r="F22" i="19"/>
  <c r="O20" i="19"/>
  <c r="O22" i="19" s="1"/>
  <c r="H49" i="19"/>
  <c r="O49" i="19" l="1"/>
</calcChain>
</file>

<file path=xl/sharedStrings.xml><?xml version="1.0" encoding="utf-8"?>
<sst xmlns="http://schemas.openxmlformats.org/spreadsheetml/2006/main" count="1195" uniqueCount="92">
  <si>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</si>
  <si>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</si>
  <si>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</si>
  <si>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</si>
  <si>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</si>
  <si>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</si>
  <si>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</si>
  <si>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</si>
  <si>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</si>
  <si>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</si>
  <si>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</si>
  <si>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</si>
  <si>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</si>
  <si>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</si>
  <si>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</si>
  <si>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 xml:space="preserve"> 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</si>
  <si>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</si>
  <si>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</si>
  <si>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</si>
  <si>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</si>
  <si>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</si>
  <si>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</si>
  <si>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</si>
  <si>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</si>
  <si>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</si>
  <si>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</si>
  <si>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</si>
  <si>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</si>
  <si>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</si>
  <si>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>ΕΜΠΟΡΙΟ</t>
  </si>
  <si>
    <t>ΞΕΝΟΔΟΧΕΙΑ</t>
  </si>
  <si>
    <t xml:space="preserve">ΟΡΟΣ </t>
  </si>
  <si>
    <t xml:space="preserve"> ΟΡΟΣ </t>
  </si>
  <si>
    <t xml:space="preserve">* Ο.Ε.Π της Επαρχίας Λεμεσού 2005: </t>
  </si>
  <si>
    <t>34R</t>
  </si>
  <si>
    <t>ΚΑΤΑΣΚΕΥΕΣ</t>
  </si>
  <si>
    <t>ΓΡΑΜΜΕΝΟΙ ΑΝΕΡΓΟΙ ΣΤΗΝ ΕΠΑΡΧΙΑ ΛΕΜΕΣΟΥ ΚΑΤΑ ΟΙΚΟΝΟΜΙΚΗ ΔΡΑΣΤΗΡΙΟΤΗΤΑ ΚΑΙ ΜΗΝΑ - 2006</t>
  </si>
  <si>
    <t>ΓΡΑΜΜΕΝΕΣ ΑΝΕΡΓΕΣ ΓΥΝΑΙΚΕΣ ΣΤΗΝ ΕΠΑΡΧΙΑ ΛΕΜΕΣΟΥ ΚΑΤΑ ΟΙΚΟΝΟΜΙΚΗ ΔΡΑΣΤΗΡΙΟΤΗΤΑ ΚΑΙ ΜΗΝΑ - 2006</t>
  </si>
  <si>
    <t>ΚΑ/ΟΚΛΕΜ06</t>
  </si>
  <si>
    <t xml:space="preserve">Πηγή: Επαρχιακά Γραφεία Εργασίας </t>
  </si>
  <si>
    <t>Πίνακας 5d</t>
  </si>
  <si>
    <t>12 Μ</t>
  </si>
  <si>
    <t>ΓΡΑΜΜΕΝΟΙ ΑΝΕΡΓΟΙ ΣΤΗΝ ΕΠΑΡΧΙΑ ΛΕΜΕΣΟΥ ΚΑΤΑ ΟΙΚΟΝΟΜΙΚΗ ΔΡΑΣΤΗΡΙΟΤΗΤΑ ΚΑΙ ΜΗΝΑ - 2007</t>
  </si>
  <si>
    <t>ΓΡΑΜΜΕΝΕΣ ΑΝΕΡΓΕΣ ΓΥΝΑΙΚΕΣ ΣΤΗΝ ΕΠΑΡΧΙΑ ΛΕΜΕΣΟΥ ΚΑΤΑ ΟΙΚΟΝΟΜΙΚΗ ΔΡΑΣΤΗΡΙΟΤΗΤΑ ΚΑΙ ΜΗΝΑ - 2007</t>
  </si>
  <si>
    <t xml:space="preserve">* Ο.Ε.Π της Επαρχίας Λεμεσού 2007: </t>
  </si>
  <si>
    <t>ΓΡΑΜΜΕΝΟΙ ΑΝΕΡΓΟΙ ΣΤΗΝ ΕΠΑΡΧΙΑ ΛΕΜΕΣΟΥ ΚΑΤΑ ΟΙΚΟΝΟΜΙΚΗ ΔΡΑΣΤΗΡΙΟΤΗΤΑ ΚΑΙ ΜΗΝΑ - 2008</t>
  </si>
  <si>
    <t>ΓΡΑΜΜΕΝΕΣ ΑΝΕΡΓΕΣ ΓΥΝΑΙΚΕΣ ΣΤΗΝ ΕΠΑΡΧΙΑ ΛΕΜΕΣΟΥ ΚΑΤΑ ΟΙΚΟΝΟΜΙΚΗ ΔΡΑΣΤΗΡΙΟΤΗΤΑ ΚΑΙ ΜΗΝΑ - 2008</t>
  </si>
  <si>
    <t>ΓΡΑΜΜΕΝΟΙ ΑΝΕΡΓΟΙ ΣΤΗΝ ΕΠΑΡΧΙΑ ΛΕΜΕΣΟΥ ΚΑΤΑ ΟΙΚΟΝΟΜΙΚΗ ΔΡΑΣΤΗΡΙΟΤΗΤΑ ΚΑΙ ΜΗΝΑ - 2009</t>
  </si>
  <si>
    <t>ΓΡΑΜΜΕΝΕΣ ΑΝΕΡΓΕΣ ΓΥΝΑΙΚΕΣ ΣΤΗΝ ΕΠΑΡΧΙΑ ΛΕΜΕΣΟΥ ΚΑΤΑ ΟΙΚΟΝΟΜΙΚΗ ΔΡΑΣΤΗΡΙΟΤΗΤΑ ΚΑΙ ΜΗΝΑ - 2009</t>
  </si>
  <si>
    <t>ΓΡΑΜΜΕΝΟΙ ΑΝΕΡΓΟΙ ΣΤΗΝ ΕΠΑΡΧΙΑ ΛΕΜΕΣΟΥ ΚΑΤΑ ΟΙΚΟΝΟΜΙΚΗ ΔΡΑΣΤΗΡΙΟΤΗΤΑ ΚΑΙ ΜΗΝΑ - 2010</t>
  </si>
  <si>
    <t>ΓΡΑΜΜΕΝΕΣ ΑΝΕΡΓΕΣ ΓΥΝΑΙΚΕΣ ΣΤΗΝ ΕΠΑΡΧΙΑ ΛΕΜΕΣΟΥ ΚΑΤΑ ΟΙΚΟΝΟΜΙΚΗ ΔΡΑΣΤΗΡΙΟΤΗΤΑ 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</si>
  <si>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</si>
  <si>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</si>
  <si>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</si>
  <si>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</si>
  <si>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</si>
  <si>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</si>
  <si>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</si>
  <si>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</si>
  <si>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</si>
  <si>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</si>
  <si>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>%  ΕΠΙ ΤΟΥ ΣΥΝΟΛ.</t>
  </si>
  <si>
    <t xml:space="preserve">ΓΡΑΜΜΕΝΕΣ ΑΝΕΡΓΕΣ ΓΥΝΑΙΚΕΣ ΣΤΗΝ ΕΠΑΡΧΙΑ ΛΕΜΕΣΟΥ ΚΑΤΑ ΟΙΚΟΝΟΜΙΚΗ ΔΡΑΣΤΗΡΙΟΤΗΤΑ </t>
  </si>
  <si>
    <t>ΓΡΑΜΜΕΝΟΙ ΑΝΕΡΓΟΙ ΣΤΗΝ ΕΠΑΡΧΙΑ ΛΕΜΕΣΟΥ ΚΑΤΑ ΟΙΚΟΝΟΜΙΚΗ ΔΡΑΣΤΗΡΙΟΤΗΤΑ ΚΑΙ ΜΗΝΑ - 2011</t>
  </si>
  <si>
    <t>12 M</t>
  </si>
  <si>
    <t>ΓΡΑΜΜΕΝΟΙ ΑΝΕΡΓΟΙ ΣΤΗΝ ΕΠΑΡΧΙΑ ΛΕΜΕΣΟΥ ΚΑΤΑ ΟΙΚΟΝΟΜΙΚΗ ΔΡΑΣΤΗΡΙΟΤΗΤΑ ΚΑΙ ΜΗΝΑ - 2012</t>
  </si>
  <si>
    <t>ΚΑΙ ΜΗΝΑ - 2012</t>
  </si>
  <si>
    <t>ΓΙ/ΔΕΚ 2012</t>
  </si>
  <si>
    <t>ΓΡΑΜΜΕΝΟΙ ΑΝΕΡΓΟΙ ΣΤΗΝ ΕΠΑΡΧΙΑ ΛΕΜΕΣΟΥ ΚΑΤΑ ΟΙΚΟΝΟΜΙΚΗ ΔΡΑΣΤΗΡΙΟΤΗΤΑ ΚΑΙ ΜΗΝΑ - 2013</t>
  </si>
  <si>
    <t>ΚΑΙ ΜΗΝΑ - 2013</t>
  </si>
  <si>
    <t>ΚΑΙ ΜΗΝΑ - 2015</t>
  </si>
  <si>
    <t>ΓΡΑΜΜΕΝΟΙ ΑΝΕΡΓΟΙ ΣΤΗΝ ΕΠΑΡΧΙΑ ΛΕΜΕΣΟΥ ΚΑΤΑ ΟΙΚΟΝΟΜΙΚΗ ΔΡΑΣΤΗΡΙΟΤΗΤΑ ΚΑΙ ΜΗΝΑ - 2014</t>
  </si>
  <si>
    <t>ΚΑΙ ΜΗΝΑ - 2014</t>
  </si>
  <si>
    <t xml:space="preserve">Unemploement data Panagiotis each month </t>
  </si>
  <si>
    <t>34R/Πινακας 12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</si>
  <si>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- 2015</t>
    </r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</si>
  <si>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</si>
  <si>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t xml:space="preserve">Unemployment data Panagiotis each month 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</si>
  <si>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- 2016</t>
    </r>
  </si>
  <si>
    <t>ΚΑΙ ΜΗΝΑ - 2016</t>
  </si>
  <si>
    <t xml:space="preserve">ΑΝΕΡΓΩΝ ΕΠΑΡΧΙΑΣ 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</si>
  <si>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- 2018</t>
    </r>
  </si>
  <si>
    <t>ΚΑΙ ΜΗΝΑ - 2018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</si>
  <si>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- 2017</t>
    </r>
  </si>
  <si>
    <t>ΚΑΙ ΜΗΝΑ - 2017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</si>
  <si>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- 2019</t>
    </r>
  </si>
  <si>
    <t>ΚΑΙ ΜΗΝΑ - 2019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</si>
  <si>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- 2020</t>
    </r>
  </si>
  <si>
    <t>ΚΑΙ ΜΗΝΑ - 2020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</si>
  <si>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- 2021</t>
    </r>
  </si>
  <si>
    <t>ΚΑΙ ΜΗΝΑ - 2021</t>
  </si>
  <si>
    <t>Πίνακας 5Δ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</si>
</sst>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61"/>
    </font>
    <font>
      <b/>
      <u/>
      <sz val="10"/>
      <name val="Arial Greek"/>
      <charset val="161"/>
    </font>
    <font>
      <sz val="10"/>
      <name val="Arial Greek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7" fillId="0" borderId="0"/>
  </cellStyleXfs>
  <cellXfs count="18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5" xfId="0" applyBorder="1"/>
    <xf numFmtId="0" fontId="1" fillId="0" borderId="4" xfId="0" quotePrefix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Border="1"/>
    <xf numFmtId="0" fontId="4" fillId="0" borderId="5" xfId="0" applyFont="1" applyBorder="1"/>
    <xf numFmtId="3" fontId="3" fillId="0" borderId="2" xfId="0" applyNumberFormat="1" applyFont="1" applyBorder="1"/>
    <xf numFmtId="0" fontId="4" fillId="0" borderId="3" xfId="0" applyFont="1" applyBorder="1"/>
    <xf numFmtId="0" fontId="4" fillId="0" borderId="7" xfId="0" applyFont="1" applyBorder="1"/>
    <xf numFmtId="3" fontId="3" fillId="0" borderId="7" xfId="0" applyNumberFormat="1" applyFont="1" applyBorder="1"/>
    <xf numFmtId="0" fontId="4" fillId="0" borderId="8" xfId="0" applyFont="1" applyBorder="1"/>
    <xf numFmtId="3" fontId="3" fillId="0" borderId="5" xfId="0" applyNumberFormat="1" applyFont="1" applyBorder="1"/>
    <xf numFmtId="9" fontId="3" fillId="0" borderId="0" xfId="0" applyNumberFormat="1" applyFont="1" applyBorder="1"/>
    <xf numFmtId="0" fontId="1" fillId="0" borderId="2" xfId="0" applyFont="1" applyBorder="1" applyAlignment="1"/>
    <xf numFmtId="0" fontId="1" fillId="0" borderId="0" xfId="0" quotePrefix="1" applyFont="1" applyBorder="1" applyAlignment="1">
      <alignment horizontal="right"/>
    </xf>
    <xf numFmtId="0" fontId="1" fillId="0" borderId="1" xfId="0" quotePrefix="1" applyFont="1" applyBorder="1" applyAlignment="1">
      <alignment horizontal="left"/>
    </xf>
    <xf numFmtId="164" fontId="3" fillId="0" borderId="2" xfId="0" applyNumberFormat="1" applyFont="1" applyBorder="1"/>
    <xf numFmtId="164" fontId="3" fillId="0" borderId="3" xfId="0" applyNumberFormat="1" applyFont="1" applyBorder="1"/>
    <xf numFmtId="3" fontId="4" fillId="0" borderId="5" xfId="0" applyNumberFormat="1" applyFont="1" applyBorder="1"/>
    <xf numFmtId="3" fontId="1" fillId="0" borderId="0" xfId="0" applyNumberFormat="1" applyFont="1"/>
    <xf numFmtId="3" fontId="3" fillId="0" borderId="2" xfId="0" applyNumberFormat="1" applyFont="1" applyFill="1" applyBorder="1"/>
    <xf numFmtId="0" fontId="0" fillId="0" borderId="4" xfId="0" applyBorder="1"/>
    <xf numFmtId="0" fontId="0" fillId="0" borderId="0" xfId="0" applyBorder="1"/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3" fontId="4" fillId="0" borderId="3" xfId="0" applyNumberFormat="1" applyFont="1" applyBorder="1"/>
    <xf numFmtId="3" fontId="4" fillId="0" borderId="8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8" xfId="0" applyNumberFormat="1" applyBorder="1"/>
    <xf numFmtId="1" fontId="7" fillId="0" borderId="4" xfId="0" applyNumberFormat="1" applyFont="1" applyBorder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1" fillId="0" borderId="5" xfId="0" quotePrefix="1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4" xfId="0" applyFont="1" applyBorder="1"/>
    <xf numFmtId="3" fontId="5" fillId="0" borderId="0" xfId="0" applyNumberFormat="1" applyFont="1" applyBorder="1"/>
    <xf numFmtId="0" fontId="9" fillId="0" borderId="0" xfId="0" applyFont="1"/>
    <xf numFmtId="0" fontId="5" fillId="0" borderId="0" xfId="0" applyFont="1" applyBorder="1"/>
    <xf numFmtId="3" fontId="5" fillId="0" borderId="5" xfId="0" applyNumberFormat="1" applyFont="1" applyBorder="1"/>
    <xf numFmtId="0" fontId="5" fillId="0" borderId="4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3" fontId="5" fillId="0" borderId="2" xfId="0" applyNumberFormat="1" applyFont="1" applyBorder="1"/>
    <xf numFmtId="3" fontId="5" fillId="0" borderId="3" xfId="0" applyNumberFormat="1" applyFont="1" applyBorder="1"/>
    <xf numFmtId="0" fontId="10" fillId="0" borderId="7" xfId="0" applyFont="1" applyBorder="1"/>
    <xf numFmtId="0" fontId="10" fillId="0" borderId="8" xfId="0" applyFont="1" applyBorder="1"/>
    <xf numFmtId="0" fontId="5" fillId="0" borderId="0" xfId="0" quotePrefix="1" applyFont="1" applyAlignment="1">
      <alignment horizontal="left"/>
    </xf>
    <xf numFmtId="0" fontId="5" fillId="0" borderId="0" xfId="0" applyFont="1"/>
    <xf numFmtId="0" fontId="1" fillId="0" borderId="5" xfId="0" quotePrefix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5" fillId="0" borderId="8" xfId="0" applyNumberFormat="1" applyFont="1" applyBorder="1"/>
    <xf numFmtId="9" fontId="5" fillId="0" borderId="0" xfId="0" applyNumberFormat="1" applyFont="1" applyBorder="1"/>
    <xf numFmtId="9" fontId="5" fillId="0" borderId="5" xfId="0" applyNumberFormat="1" applyFont="1" applyBorder="1"/>
    <xf numFmtId="164" fontId="1" fillId="0" borderId="8" xfId="0" applyNumberFormat="1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2" fillId="0" borderId="0" xfId="1"/>
    <xf numFmtId="0" fontId="5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13" fillId="0" borderId="0" xfId="0" applyFont="1"/>
    <xf numFmtId="0" fontId="1" fillId="0" borderId="0" xfId="0" applyFont="1" applyFill="1" applyBorder="1"/>
    <xf numFmtId="0" fontId="1" fillId="0" borderId="0" xfId="0" applyNumberFormat="1" applyFont="1"/>
    <xf numFmtId="3" fontId="1" fillId="0" borderId="5" xfId="0" applyNumberFormat="1" applyFont="1" applyBorder="1"/>
    <xf numFmtId="3" fontId="1" fillId="0" borderId="0" xfId="0" applyNumberFormat="1" applyFont="1" applyBorder="1"/>
    <xf numFmtId="0" fontId="13" fillId="0" borderId="6" xfId="0" applyFont="1" applyBorder="1"/>
    <xf numFmtId="0" fontId="13" fillId="0" borderId="7" xfId="0" applyFont="1" applyBorder="1"/>
    <xf numFmtId="0" fontId="14" fillId="0" borderId="0" xfId="1" applyFont="1"/>
    <xf numFmtId="0" fontId="5" fillId="0" borderId="7" xfId="0" applyFont="1" applyBorder="1"/>
    <xf numFmtId="0" fontId="5" fillId="0" borderId="8" xfId="0" applyFont="1" applyBorder="1"/>
    <xf numFmtId="0" fontId="13" fillId="0" borderId="7" xfId="0" applyFont="1" applyBorder="1" applyAlignment="1">
      <alignment horizontal="center"/>
    </xf>
    <xf numFmtId="0" fontId="15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13" fillId="0" borderId="0" xfId="0" applyFont="1" applyBorder="1" applyAlignment="1">
      <alignment horizontal="center"/>
    </xf>
    <xf numFmtId="0" fontId="1" fillId="0" borderId="0" xfId="4" quotePrefix="1" applyFont="1" applyAlignment="1">
      <alignment horizontal="left"/>
    </xf>
    <xf numFmtId="0" fontId="1" fillId="0" borderId="0" xfId="4" applyFont="1"/>
    <xf numFmtId="0" fontId="15" fillId="0" borderId="0" xfId="4" applyFont="1"/>
    <xf numFmtId="0" fontId="1" fillId="0" borderId="1" xfId="4" applyFont="1" applyBorder="1"/>
    <xf numFmtId="0" fontId="1" fillId="0" borderId="2" xfId="4" applyFont="1" applyBorder="1"/>
    <xf numFmtId="0" fontId="1" fillId="0" borderId="2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Font="1" applyBorder="1"/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0" fontId="8" fillId="0" borderId="0" xfId="4" applyFont="1" applyBorder="1"/>
    <xf numFmtId="0" fontId="1" fillId="0" borderId="5" xfId="4" quotePrefix="1" applyFont="1" applyBorder="1" applyAlignment="1">
      <alignment horizontal="right"/>
    </xf>
    <xf numFmtId="0" fontId="13" fillId="0" borderId="6" xfId="4" applyFont="1" applyBorder="1"/>
    <xf numFmtId="0" fontId="13" fillId="0" borderId="7" xfId="4" applyFont="1" applyBorder="1"/>
    <xf numFmtId="0" fontId="5" fillId="0" borderId="8" xfId="4" applyFont="1" applyBorder="1" applyAlignment="1">
      <alignment horizontal="center"/>
    </xf>
    <xf numFmtId="0" fontId="5" fillId="0" borderId="4" xfId="4" applyFont="1" applyBorder="1"/>
    <xf numFmtId="0" fontId="17" fillId="0" borderId="9" xfId="4" applyBorder="1"/>
    <xf numFmtId="0" fontId="17" fillId="0" borderId="9" xfId="4" applyNumberFormat="1" applyBorder="1"/>
    <xf numFmtId="3" fontId="5" fillId="0" borderId="5" xfId="4" applyNumberFormat="1" applyFont="1" applyBorder="1"/>
    <xf numFmtId="0" fontId="5" fillId="0" borderId="4" xfId="4" quotePrefix="1" applyFont="1" applyBorder="1" applyAlignment="1">
      <alignment horizontal="left"/>
    </xf>
    <xf numFmtId="0" fontId="5" fillId="0" borderId="4" xfId="4" applyFont="1" applyBorder="1" applyAlignment="1">
      <alignment horizontal="left"/>
    </xf>
    <xf numFmtId="3" fontId="3" fillId="0" borderId="0" xfId="4" applyNumberFormat="1" applyFont="1" applyBorder="1"/>
    <xf numFmtId="3" fontId="5" fillId="0" borderId="0" xfId="4" applyNumberFormat="1" applyFont="1" applyBorder="1"/>
    <xf numFmtId="0" fontId="5" fillId="0" borderId="1" xfId="4" quotePrefix="1" applyFont="1" applyBorder="1" applyAlignment="1">
      <alignment horizontal="left"/>
    </xf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7" xfId="4" applyFont="1" applyBorder="1"/>
    <xf numFmtId="0" fontId="5" fillId="0" borderId="8" xfId="4" applyFont="1" applyBorder="1"/>
    <xf numFmtId="0" fontId="13" fillId="0" borderId="0" xfId="4" applyFont="1"/>
    <xf numFmtId="0" fontId="1" fillId="0" borderId="0" xfId="4" quotePrefix="1" applyFont="1" applyAlignment="1">
      <alignment horizontal="fill"/>
    </xf>
    <xf numFmtId="0" fontId="5" fillId="0" borderId="0" xfId="4" quotePrefix="1" applyFont="1" applyAlignment="1">
      <alignment horizontal="left"/>
    </xf>
    <xf numFmtId="0" fontId="5" fillId="0" borderId="0" xfId="4" applyFont="1"/>
    <xf numFmtId="0" fontId="1" fillId="0" borderId="5" xfId="4" quotePrefix="1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3" fontId="1" fillId="0" borderId="5" xfId="4" applyNumberFormat="1" applyFont="1" applyBorder="1"/>
    <xf numFmtId="3" fontId="1" fillId="0" borderId="0" xfId="4" applyNumberFormat="1" applyFont="1" applyBorder="1"/>
    <xf numFmtId="0" fontId="1" fillId="0" borderId="0" xfId="4" applyFont="1" applyFill="1" applyBorder="1"/>
    <xf numFmtId="3" fontId="5" fillId="0" borderId="8" xfId="4" applyNumberFormat="1" applyFont="1" applyBorder="1"/>
    <xf numFmtId="0" fontId="1" fillId="0" borderId="4" xfId="4" quotePrefix="1" applyFont="1" applyBorder="1" applyAlignment="1">
      <alignment horizontal="left"/>
    </xf>
    <xf numFmtId="9" fontId="5" fillId="0" borderId="0" xfId="4" applyNumberFormat="1" applyFont="1" applyBorder="1"/>
    <xf numFmtId="9" fontId="5" fillId="0" borderId="5" xfId="4" applyNumberFormat="1" applyFont="1" applyBorder="1"/>
    <xf numFmtId="0" fontId="1" fillId="0" borderId="6" xfId="4" applyFont="1" applyBorder="1" applyAlignment="1">
      <alignment horizontal="left"/>
    </xf>
    <xf numFmtId="0" fontId="1" fillId="0" borderId="7" xfId="4" applyFont="1" applyBorder="1"/>
    <xf numFmtId="164" fontId="1" fillId="0" borderId="7" xfId="4" applyNumberFormat="1" applyFont="1" applyBorder="1"/>
    <xf numFmtId="164" fontId="1" fillId="0" borderId="8" xfId="4" applyNumberFormat="1" applyFont="1" applyBorder="1"/>
    <xf numFmtId="0" fontId="1" fillId="0" borderId="0" xfId="4" applyFont="1" applyAlignment="1">
      <alignment horizontal="left"/>
    </xf>
    <xf numFmtId="0" fontId="0" fillId="0" borderId="9" xfId="0" applyNumberFormat="1" applyFont="1" applyBorder="1"/>
    <xf numFmtId="0" fontId="18" fillId="0" borderId="10" xfId="0" applyNumberFormat="1" applyFont="1" applyBorder="1"/>
    <xf numFmtId="0" fontId="18" fillId="0" borderId="11" xfId="0" applyNumberFormat="1" applyFont="1" applyBorder="1"/>
    <xf numFmtId="0" fontId="18" fillId="0" borderId="12" xfId="0" applyFont="1" applyBorder="1"/>
    <xf numFmtId="0" fontId="18" fillId="0" borderId="13" xfId="0" applyNumberFormat="1" applyFont="1" applyBorder="1"/>
    <xf numFmtId="0" fontId="18" fillId="0" borderId="9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3" fontId="15" fillId="2" borderId="0" xfId="0" applyNumberFormat="1" applyFont="1" applyFill="1" applyBorder="1"/>
    <xf numFmtId="0" fontId="0" fillId="0" borderId="0" xfId="0" applyNumberFormat="1" applyFont="1"/>
    <xf numFmtId="0" fontId="19" fillId="0" borderId="0" xfId="1" applyFont="1"/>
    <xf numFmtId="0" fontId="13" fillId="0" borderId="4" xfId="0" applyFont="1" applyBorder="1"/>
    <xf numFmtId="0" fontId="13" fillId="0" borderId="0" xfId="0" applyFont="1" applyBorder="1"/>
    <xf numFmtId="0" fontId="1" fillId="0" borderId="9" xfId="0" applyFont="1" applyBorder="1"/>
    <xf numFmtId="0" fontId="5" fillId="0" borderId="10" xfId="0" applyFont="1" applyBorder="1"/>
    <xf numFmtId="0" fontId="1" fillId="0" borderId="11" xfId="0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5" fillId="0" borderId="13" xfId="0" applyFont="1" applyBorder="1"/>
    <xf numFmtId="0" fontId="0" fillId="0" borderId="14" xfId="0" applyNumberFormat="1" applyFont="1" applyBorder="1"/>
    <xf numFmtId="0" fontId="5" fillId="0" borderId="13" xfId="0" quotePrefix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quotePrefix="1" applyFont="1" applyBorder="1" applyAlignment="1">
      <alignment horizontal="left"/>
    </xf>
    <xf numFmtId="0" fontId="1" fillId="0" borderId="16" xfId="0" applyFont="1" applyBorder="1"/>
    <xf numFmtId="0" fontId="0" fillId="0" borderId="16" xfId="0" applyNumberFormat="1" applyFont="1" applyBorder="1"/>
    <xf numFmtId="0" fontId="0" fillId="0" borderId="16" xfId="0" applyFont="1" applyBorder="1"/>
    <xf numFmtId="0" fontId="0" fillId="0" borderId="17" xfId="0" applyNumberFormat="1" applyFont="1" applyBorder="1"/>
    <xf numFmtId="0" fontId="0" fillId="0" borderId="11" xfId="0" applyNumberFormat="1" applyBorder="1"/>
    <xf numFmtId="0" fontId="0" fillId="0" borderId="16" xfId="0" applyNumberFormat="1" applyBorder="1"/>
  </cellXfs>
  <cellStyles count="5">
    <cellStyle name="Normal" xfId="0" builtinId="0"/>
    <cellStyle name="Normal 13" xfId="2"/>
    <cellStyle name="Normal 2" xfId="3"/>
    <cellStyle name="Normal 3" xfId="1"/>
    <cellStyle name="Normal 8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topLeftCell="A7" zoomScale="78" zoomScaleNormal="78" workbookViewId="0">
      <selection activeCell="R41" sqref="R41"/>
    </sheetView>
  </sheetViews>
  <sheetFormatPr defaultColWidth="9.140625" defaultRowHeight="12.75" x14ac:dyDescent="0.2"/>
  <cols>
    <col min="1" max="1" width="26.5703125" style="2" customWidth="1"/>
    <col min="2" max="3" width="7.140625" style="2" bestFit="1" customWidth="1"/>
    <col min="4" max="4" width="8.28515625" style="2" customWidth="1"/>
    <col min="5" max="5" width="7.85546875" style="2" customWidth="1"/>
    <col min="6" max="11" width="7.140625" style="2" bestFit="1" customWidth="1"/>
    <col min="12" max="12" width="6.7109375" style="2" customWidth="1"/>
    <col min="13" max="13" width="7.85546875" style="2" customWidth="1"/>
    <col min="14" max="14" width="8.42578125" style="2" customWidth="1"/>
    <col min="15" max="16384" width="9.140625" style="2"/>
  </cols>
  <sheetData>
    <row r="1" spans="1:14" x14ac:dyDescent="0.2">
      <c r="A1" s="3" t="s">
        <v>91</v>
      </c>
      <c r="B1" s="3" t="s">
        <v>89</v>
      </c>
    </row>
    <row r="3" spans="1:14" ht="13.5" thickBot="1" x14ac:dyDescent="0.25">
      <c r="A3" s="99" t="s">
        <v>74</v>
      </c>
    </row>
    <row r="4" spans="1:14" x14ac:dyDescent="0.2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54" t="s">
        <v>13</v>
      </c>
    </row>
    <row r="5" spans="1:14" x14ac:dyDescent="0.2">
      <c r="A5" s="10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55"/>
      <c r="N5" s="56" t="s">
        <v>31</v>
      </c>
    </row>
    <row r="6" spans="1:14" ht="13.5" thickBot="1" x14ac:dyDescent="0.25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59" t="s">
        <v>64</v>
      </c>
    </row>
    <row r="7" spans="1:14" x14ac:dyDescent="0.2">
      <c r="A7" s="166" t="s">
        <v>51</v>
      </c>
      <c r="B7" s="100">
        <v>75</v>
      </c>
      <c r="C7" s="100">
        <v>81</v>
      </c>
      <c r="D7" s="100">
        <v>81</v>
      </c>
      <c r="E7" s="100">
        <v>74</v>
      </c>
      <c r="F7" s="100">
        <v>92</v>
      </c>
      <c r="G7" s="100">
        <v>78</v>
      </c>
      <c r="H7" s="100">
        <v>64</v>
      </c>
      <c r="I7" s="100">
        <v>56</v>
      </c>
      <c r="J7" s="100">
        <v>60</v>
      </c>
      <c r="K7" s="100">
        <v>42</v>
      </c>
      <c r="L7" s="100">
        <v>33</v>
      </c>
      <c r="M7" s="100">
        <v>26</v>
      </c>
      <c r="N7" s="64">
        <f>SUM(B7:M7)/12</f>
        <v>63.5</v>
      </c>
    </row>
    <row r="8" spans="1:14" x14ac:dyDescent="0.2">
      <c r="A8" s="170" t="s">
        <v>52</v>
      </c>
      <c r="B8" s="100">
        <v>11</v>
      </c>
      <c r="C8" s="100">
        <v>12</v>
      </c>
      <c r="D8" s="100">
        <v>11</v>
      </c>
      <c r="E8" s="100">
        <v>10</v>
      </c>
      <c r="F8" s="100">
        <v>10</v>
      </c>
      <c r="G8" s="100">
        <v>7</v>
      </c>
      <c r="H8" s="100">
        <v>5</v>
      </c>
      <c r="I8" s="100">
        <v>4</v>
      </c>
      <c r="J8" s="100">
        <v>4</v>
      </c>
      <c r="K8" s="100">
        <v>3</v>
      </c>
      <c r="L8" s="100">
        <v>2</v>
      </c>
      <c r="M8" s="100">
        <v>3</v>
      </c>
      <c r="N8" s="64">
        <f t="shared" ref="N8:N22" si="0">SUM(B8:M8)/12</f>
        <v>6.833333333333333</v>
      </c>
    </row>
    <row r="9" spans="1:14" x14ac:dyDescent="0.2">
      <c r="A9" s="172" t="s">
        <v>19</v>
      </c>
      <c r="B9" s="100">
        <v>560</v>
      </c>
      <c r="C9" s="100">
        <v>576</v>
      </c>
      <c r="D9" s="100">
        <v>578</v>
      </c>
      <c r="E9" s="100">
        <v>582</v>
      </c>
      <c r="F9" s="100">
        <v>596</v>
      </c>
      <c r="G9" s="100">
        <v>488</v>
      </c>
      <c r="H9" s="100">
        <v>310</v>
      </c>
      <c r="I9" s="100">
        <v>263</v>
      </c>
      <c r="J9" s="100">
        <v>242</v>
      </c>
      <c r="K9" s="100">
        <v>266</v>
      </c>
      <c r="L9" s="100">
        <v>279</v>
      </c>
      <c r="M9" s="100">
        <v>261</v>
      </c>
      <c r="N9" s="64">
        <f t="shared" si="0"/>
        <v>416.75</v>
      </c>
    </row>
    <row r="10" spans="1:14" x14ac:dyDescent="0.2">
      <c r="A10" s="172" t="s">
        <v>20</v>
      </c>
      <c r="B10" s="100">
        <v>3</v>
      </c>
      <c r="C10" s="100">
        <v>4</v>
      </c>
      <c r="D10" s="100">
        <v>4</v>
      </c>
      <c r="E10" s="100">
        <v>4</v>
      </c>
      <c r="F10" s="100">
        <v>4</v>
      </c>
      <c r="G10" s="100">
        <v>4</v>
      </c>
      <c r="H10" s="100">
        <v>1</v>
      </c>
      <c r="I10" s="100"/>
      <c r="J10" s="100"/>
      <c r="K10" s="100"/>
      <c r="L10" s="100">
        <v>1</v>
      </c>
      <c r="M10" s="100"/>
      <c r="N10" s="64">
        <f t="shared" si="0"/>
        <v>2.0833333333333335</v>
      </c>
    </row>
    <row r="11" spans="1:14" x14ac:dyDescent="0.2">
      <c r="A11" s="173" t="s">
        <v>53</v>
      </c>
      <c r="B11" s="100">
        <v>28</v>
      </c>
      <c r="C11" s="100">
        <v>27</v>
      </c>
      <c r="D11" s="100">
        <v>28</v>
      </c>
      <c r="E11" s="100">
        <v>34</v>
      </c>
      <c r="F11" s="100">
        <v>42</v>
      </c>
      <c r="G11" s="100">
        <v>37</v>
      </c>
      <c r="H11" s="100">
        <v>24</v>
      </c>
      <c r="I11" s="100">
        <v>21</v>
      </c>
      <c r="J11" s="100">
        <v>22</v>
      </c>
      <c r="K11" s="100">
        <v>21</v>
      </c>
      <c r="L11" s="100">
        <v>17</v>
      </c>
      <c r="M11" s="100">
        <v>15</v>
      </c>
      <c r="N11" s="64">
        <f t="shared" si="0"/>
        <v>26.333333333333332</v>
      </c>
    </row>
    <row r="12" spans="1:14" x14ac:dyDescent="0.2">
      <c r="A12" s="173" t="s">
        <v>35</v>
      </c>
      <c r="B12" s="100">
        <v>622</v>
      </c>
      <c r="C12" s="100">
        <v>663</v>
      </c>
      <c r="D12" s="100">
        <v>693</v>
      </c>
      <c r="E12" s="100">
        <v>713</v>
      </c>
      <c r="F12" s="100">
        <v>728</v>
      </c>
      <c r="G12" s="100">
        <v>578</v>
      </c>
      <c r="H12" s="100">
        <v>358</v>
      </c>
      <c r="I12" s="100">
        <v>344</v>
      </c>
      <c r="J12" s="100">
        <v>312</v>
      </c>
      <c r="K12" s="100">
        <v>312</v>
      </c>
      <c r="L12" s="100">
        <v>335</v>
      </c>
      <c r="M12" s="100">
        <v>331</v>
      </c>
      <c r="N12" s="64">
        <f t="shared" si="0"/>
        <v>499.08333333333331</v>
      </c>
    </row>
    <row r="13" spans="1:14" x14ac:dyDescent="0.2">
      <c r="A13" s="172" t="s">
        <v>29</v>
      </c>
      <c r="B13" s="100">
        <v>1717</v>
      </c>
      <c r="C13" s="100">
        <v>1759</v>
      </c>
      <c r="D13" s="100">
        <v>1745</v>
      </c>
      <c r="E13" s="100">
        <v>1673</v>
      </c>
      <c r="F13" s="100">
        <v>1686</v>
      </c>
      <c r="G13" s="100">
        <v>1427</v>
      </c>
      <c r="H13" s="100">
        <v>959</v>
      </c>
      <c r="I13" s="100">
        <v>832</v>
      </c>
      <c r="J13" s="100">
        <v>719</v>
      </c>
      <c r="K13" s="100">
        <v>702</v>
      </c>
      <c r="L13" s="100">
        <v>692</v>
      </c>
      <c r="M13" s="100">
        <v>665</v>
      </c>
      <c r="N13" s="64">
        <f t="shared" si="0"/>
        <v>1214.6666666666667</v>
      </c>
    </row>
    <row r="14" spans="1:14" x14ac:dyDescent="0.2">
      <c r="A14" s="172" t="s">
        <v>21</v>
      </c>
      <c r="B14" s="100">
        <v>387</v>
      </c>
      <c r="C14" s="100">
        <v>392</v>
      </c>
      <c r="D14" s="100">
        <v>397</v>
      </c>
      <c r="E14" s="100">
        <v>388</v>
      </c>
      <c r="F14" s="100">
        <v>374</v>
      </c>
      <c r="G14" s="100">
        <v>312</v>
      </c>
      <c r="H14" s="100">
        <v>204</v>
      </c>
      <c r="I14" s="100">
        <v>174</v>
      </c>
      <c r="J14" s="100">
        <v>140</v>
      </c>
      <c r="K14" s="100">
        <v>135</v>
      </c>
      <c r="L14" s="100">
        <v>147</v>
      </c>
      <c r="M14" s="100">
        <v>136</v>
      </c>
      <c r="N14" s="64">
        <f t="shared" si="0"/>
        <v>265.5</v>
      </c>
    </row>
    <row r="15" spans="1:14" x14ac:dyDescent="0.2">
      <c r="A15" s="173" t="s">
        <v>30</v>
      </c>
      <c r="B15" s="100">
        <v>1155</v>
      </c>
      <c r="C15" s="100">
        <v>1189</v>
      </c>
      <c r="D15" s="100">
        <v>1165</v>
      </c>
      <c r="E15" s="100">
        <v>1095</v>
      </c>
      <c r="F15" s="100">
        <v>1055</v>
      </c>
      <c r="G15" s="100">
        <v>863</v>
      </c>
      <c r="H15" s="100">
        <v>544</v>
      </c>
      <c r="I15" s="100">
        <v>415</v>
      </c>
      <c r="J15" s="100">
        <v>308</v>
      </c>
      <c r="K15" s="100">
        <v>304</v>
      </c>
      <c r="L15" s="100">
        <v>378</v>
      </c>
      <c r="M15" s="100">
        <v>397</v>
      </c>
      <c r="N15" s="64">
        <f t="shared" si="0"/>
        <v>739</v>
      </c>
    </row>
    <row r="16" spans="1:14" x14ac:dyDescent="0.2">
      <c r="A16" s="173" t="s">
        <v>54</v>
      </c>
      <c r="B16" s="100">
        <v>172</v>
      </c>
      <c r="C16" s="100">
        <v>169</v>
      </c>
      <c r="D16" s="100">
        <v>184</v>
      </c>
      <c r="E16" s="100">
        <v>194</v>
      </c>
      <c r="F16" s="100">
        <v>200</v>
      </c>
      <c r="G16" s="100">
        <v>164</v>
      </c>
      <c r="H16" s="100">
        <v>115</v>
      </c>
      <c r="I16" s="100">
        <v>105</v>
      </c>
      <c r="J16" s="100">
        <v>84</v>
      </c>
      <c r="K16" s="100">
        <v>81</v>
      </c>
      <c r="L16" s="100">
        <v>88</v>
      </c>
      <c r="M16" s="100">
        <v>92</v>
      </c>
      <c r="N16" s="64">
        <f t="shared" si="0"/>
        <v>137.33333333333334</v>
      </c>
    </row>
    <row r="17" spans="1:17" ht="15" x14ac:dyDescent="0.25">
      <c r="A17" s="170" t="s">
        <v>22</v>
      </c>
      <c r="B17" s="100">
        <v>517</v>
      </c>
      <c r="C17" s="100">
        <v>519</v>
      </c>
      <c r="D17" s="100">
        <v>506</v>
      </c>
      <c r="E17" s="100">
        <v>500</v>
      </c>
      <c r="F17" s="100">
        <v>491</v>
      </c>
      <c r="G17" s="100">
        <v>417</v>
      </c>
      <c r="H17" s="100">
        <v>261</v>
      </c>
      <c r="I17" s="100">
        <v>221</v>
      </c>
      <c r="J17" s="100">
        <v>207</v>
      </c>
      <c r="K17" s="100">
        <v>259</v>
      </c>
      <c r="L17" s="100">
        <v>308</v>
      </c>
      <c r="M17" s="100">
        <v>302</v>
      </c>
      <c r="N17" s="64">
        <f t="shared" si="0"/>
        <v>375.66666666666669</v>
      </c>
      <c r="P17" s="162"/>
      <c r="Q17" s="162"/>
    </row>
    <row r="18" spans="1:17" x14ac:dyDescent="0.2">
      <c r="A18" s="170" t="s">
        <v>55</v>
      </c>
      <c r="B18" s="100">
        <v>96</v>
      </c>
      <c r="C18" s="100">
        <v>101</v>
      </c>
      <c r="D18" s="100">
        <v>98</v>
      </c>
      <c r="E18" s="100">
        <v>97</v>
      </c>
      <c r="F18" s="100">
        <v>94</v>
      </c>
      <c r="G18" s="100">
        <v>77</v>
      </c>
      <c r="H18" s="100">
        <v>47</v>
      </c>
      <c r="I18" s="100">
        <v>39</v>
      </c>
      <c r="J18" s="100">
        <v>35</v>
      </c>
      <c r="K18" s="100">
        <v>35</v>
      </c>
      <c r="L18" s="100">
        <v>44</v>
      </c>
      <c r="M18" s="100">
        <v>42</v>
      </c>
      <c r="N18" s="64">
        <f t="shared" si="0"/>
        <v>67.083333333333329</v>
      </c>
    </row>
    <row r="19" spans="1:17" x14ac:dyDescent="0.2">
      <c r="A19" s="170" t="s">
        <v>56</v>
      </c>
      <c r="B19" s="100">
        <v>313</v>
      </c>
      <c r="C19" s="100">
        <v>310</v>
      </c>
      <c r="D19" s="100">
        <v>308</v>
      </c>
      <c r="E19" s="100">
        <v>294</v>
      </c>
      <c r="F19" s="100">
        <v>289</v>
      </c>
      <c r="G19" s="100">
        <v>416</v>
      </c>
      <c r="H19" s="100">
        <v>374</v>
      </c>
      <c r="I19" s="100">
        <v>352</v>
      </c>
      <c r="J19" s="100">
        <v>154</v>
      </c>
      <c r="K19" s="100">
        <v>110</v>
      </c>
      <c r="L19" s="100">
        <v>121</v>
      </c>
      <c r="M19" s="100">
        <v>145</v>
      </c>
      <c r="N19" s="64">
        <f t="shared" si="0"/>
        <v>265.5</v>
      </c>
    </row>
    <row r="20" spans="1:17" ht="15" x14ac:dyDescent="0.25">
      <c r="A20" s="170" t="s">
        <v>57</v>
      </c>
      <c r="B20" s="100">
        <v>324</v>
      </c>
      <c r="C20" s="100">
        <v>295</v>
      </c>
      <c r="D20" s="100">
        <v>280</v>
      </c>
      <c r="E20" s="100">
        <v>257</v>
      </c>
      <c r="F20" s="100">
        <v>280</v>
      </c>
      <c r="G20" s="100">
        <v>603</v>
      </c>
      <c r="H20" s="100">
        <v>855</v>
      </c>
      <c r="I20" s="100">
        <v>776</v>
      </c>
      <c r="J20" s="100">
        <v>156</v>
      </c>
      <c r="K20" s="100">
        <v>105</v>
      </c>
      <c r="L20" s="100">
        <v>93</v>
      </c>
      <c r="M20" s="100">
        <v>92</v>
      </c>
      <c r="N20" s="64">
        <f t="shared" si="0"/>
        <v>343</v>
      </c>
      <c r="O20" s="23"/>
    </row>
    <row r="21" spans="1:17" x14ac:dyDescent="0.2">
      <c r="A21" s="170" t="s">
        <v>58</v>
      </c>
      <c r="B21" s="100">
        <v>1387</v>
      </c>
      <c r="C21" s="100">
        <v>1432</v>
      </c>
      <c r="D21" s="100">
        <v>1451</v>
      </c>
      <c r="E21" s="100">
        <v>1446</v>
      </c>
      <c r="F21" s="100">
        <v>1447</v>
      </c>
      <c r="G21" s="100">
        <v>1233</v>
      </c>
      <c r="H21" s="100">
        <v>831</v>
      </c>
      <c r="I21" s="100">
        <v>796</v>
      </c>
      <c r="J21" s="100">
        <v>631</v>
      </c>
      <c r="K21" s="100">
        <v>686</v>
      </c>
      <c r="L21" s="100">
        <v>766</v>
      </c>
      <c r="M21" s="100">
        <v>738</v>
      </c>
      <c r="N21" s="64">
        <f t="shared" si="0"/>
        <v>1070.3333333333333</v>
      </c>
    </row>
    <row r="22" spans="1:17" ht="13.5" thickBot="1" x14ac:dyDescent="0.25">
      <c r="A22" s="174" t="s">
        <v>59</v>
      </c>
      <c r="B22" s="101">
        <v>565</v>
      </c>
      <c r="C22" s="100">
        <v>574</v>
      </c>
      <c r="D22" s="100">
        <v>583</v>
      </c>
      <c r="E22" s="100">
        <v>564</v>
      </c>
      <c r="F22" s="100">
        <v>565</v>
      </c>
      <c r="G22" s="100">
        <v>470</v>
      </c>
      <c r="H22" s="100">
        <v>306</v>
      </c>
      <c r="I22" s="100">
        <v>266</v>
      </c>
      <c r="J22" s="100">
        <v>216</v>
      </c>
      <c r="K22" s="100">
        <v>183</v>
      </c>
      <c r="L22" s="100">
        <v>192</v>
      </c>
      <c r="M22" s="100">
        <v>177</v>
      </c>
      <c r="N22" s="64">
        <f t="shared" si="0"/>
        <v>388.41666666666669</v>
      </c>
    </row>
    <row r="23" spans="1:17" ht="13.5" thickBot="1" x14ac:dyDescent="0.25">
      <c r="A23" s="65"/>
      <c r="B23" s="61"/>
      <c r="C23" s="61"/>
      <c r="D23" s="61"/>
      <c r="E23" s="160"/>
      <c r="F23" s="160"/>
      <c r="G23" s="61"/>
      <c r="H23" s="61"/>
      <c r="I23" s="61"/>
      <c r="J23" s="61"/>
      <c r="K23" s="61"/>
      <c r="L23" s="61"/>
      <c r="M23" s="61"/>
      <c r="N23" s="64"/>
    </row>
    <row r="24" spans="1:17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17" x14ac:dyDescent="0.2">
      <c r="A25" s="10" t="s">
        <v>24</v>
      </c>
      <c r="B25" s="61">
        <f>SUM(B7:B22)</f>
        <v>7932</v>
      </c>
      <c r="C25" s="61">
        <f t="shared" ref="C25:M25" si="1">SUM(C7:C22)</f>
        <v>8103</v>
      </c>
      <c r="D25" s="61">
        <f t="shared" si="1"/>
        <v>8112</v>
      </c>
      <c r="E25" s="61">
        <f t="shared" si="1"/>
        <v>7925</v>
      </c>
      <c r="F25" s="61">
        <f t="shared" si="1"/>
        <v>7953</v>
      </c>
      <c r="G25" s="61">
        <f t="shared" si="1"/>
        <v>7174</v>
      </c>
      <c r="H25" s="61">
        <f t="shared" si="1"/>
        <v>5258</v>
      </c>
      <c r="I25" s="61">
        <f t="shared" si="1"/>
        <v>4664</v>
      </c>
      <c r="J25" s="61">
        <f t="shared" si="1"/>
        <v>3290</v>
      </c>
      <c r="K25" s="61">
        <f t="shared" si="1"/>
        <v>3244</v>
      </c>
      <c r="L25" s="61">
        <f t="shared" si="1"/>
        <v>3496</v>
      </c>
      <c r="M25" s="61">
        <f t="shared" si="1"/>
        <v>3422</v>
      </c>
      <c r="N25" s="64">
        <f>SUM(B25:M25)/12</f>
        <v>5881.083333333333</v>
      </c>
    </row>
    <row r="26" spans="1:17" ht="13.5" thickBot="1" x14ac:dyDescent="0.25">
      <c r="A26" s="93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</row>
    <row r="27" spans="1:17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9" spans="1:17" x14ac:dyDescent="0.2">
      <c r="A29" s="71" t="s">
        <v>76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7" x14ac:dyDescent="0.2">
      <c r="A30" s="2" t="s">
        <v>90</v>
      </c>
    </row>
    <row r="31" spans="1:17" ht="13.5" thickBot="1" x14ac:dyDescent="0.25">
      <c r="A31" s="2" t="s">
        <v>77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1:17" x14ac:dyDescent="0.2">
      <c r="A32" s="5" t="s">
        <v>0</v>
      </c>
      <c r="B32" s="8" t="s">
        <v>1</v>
      </c>
      <c r="C32" s="8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8" t="s">
        <v>8</v>
      </c>
      <c r="J32" s="8" t="s">
        <v>9</v>
      </c>
      <c r="K32" s="8" t="s">
        <v>10</v>
      </c>
      <c r="L32" s="8" t="s">
        <v>11</v>
      </c>
      <c r="M32" s="8" t="s">
        <v>12</v>
      </c>
      <c r="N32" s="54" t="s">
        <v>13</v>
      </c>
    </row>
    <row r="33" spans="1:15" x14ac:dyDescent="0.2">
      <c r="A33" s="10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73" t="s">
        <v>31</v>
      </c>
    </row>
    <row r="34" spans="1:15" ht="13.5" thickBot="1" x14ac:dyDescent="0.25">
      <c r="A34" s="16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59" t="s">
        <v>64</v>
      </c>
    </row>
    <row r="35" spans="1:15" x14ac:dyDescent="0.2">
      <c r="A35" s="166" t="s">
        <v>51</v>
      </c>
      <c r="B35" s="100">
        <v>35</v>
      </c>
      <c r="C35" s="100">
        <v>41</v>
      </c>
      <c r="D35" s="100">
        <v>43</v>
      </c>
      <c r="E35" s="100">
        <v>38</v>
      </c>
      <c r="F35" s="100">
        <v>57</v>
      </c>
      <c r="G35" s="100">
        <v>53</v>
      </c>
      <c r="H35" s="100">
        <v>47</v>
      </c>
      <c r="I35" s="100">
        <v>41</v>
      </c>
      <c r="J35" s="100">
        <v>40</v>
      </c>
      <c r="K35" s="100">
        <v>29</v>
      </c>
      <c r="L35" s="100">
        <v>18</v>
      </c>
      <c r="M35" s="100">
        <v>14</v>
      </c>
      <c r="N35" s="91">
        <f>SUM(B35:M35)/12</f>
        <v>38</v>
      </c>
    </row>
    <row r="36" spans="1:15" x14ac:dyDescent="0.2">
      <c r="A36" s="170" t="s">
        <v>52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>
        <v>1</v>
      </c>
      <c r="L36" s="100"/>
      <c r="M36" s="100"/>
      <c r="N36" s="91">
        <f t="shared" ref="N36:N50" si="2">SUM(B36:M36)/12</f>
        <v>8.3333333333333329E-2</v>
      </c>
    </row>
    <row r="37" spans="1:15" x14ac:dyDescent="0.2">
      <c r="A37" s="172" t="s">
        <v>19</v>
      </c>
      <c r="B37" s="100">
        <v>271</v>
      </c>
      <c r="C37" s="100">
        <v>271</v>
      </c>
      <c r="D37" s="100">
        <v>280</v>
      </c>
      <c r="E37" s="100">
        <v>281</v>
      </c>
      <c r="F37" s="100">
        <v>288</v>
      </c>
      <c r="G37" s="100">
        <v>231</v>
      </c>
      <c r="H37" s="100">
        <v>149</v>
      </c>
      <c r="I37" s="100">
        <v>125</v>
      </c>
      <c r="J37" s="100">
        <v>121</v>
      </c>
      <c r="K37" s="100">
        <v>148</v>
      </c>
      <c r="L37" s="100">
        <v>161</v>
      </c>
      <c r="M37" s="100">
        <v>151</v>
      </c>
      <c r="N37" s="91">
        <f t="shared" si="2"/>
        <v>206.41666666666666</v>
      </c>
    </row>
    <row r="38" spans="1:15" x14ac:dyDescent="0.2">
      <c r="A38" s="172" t="s">
        <v>20</v>
      </c>
      <c r="B38" s="100">
        <v>1</v>
      </c>
      <c r="C38" s="100">
        <v>1</v>
      </c>
      <c r="D38" s="100">
        <v>1</v>
      </c>
      <c r="E38" s="100">
        <v>1</v>
      </c>
      <c r="F38" s="100">
        <v>1</v>
      </c>
      <c r="G38" s="100">
        <v>1</v>
      </c>
      <c r="H38" s="100"/>
      <c r="I38" s="100"/>
      <c r="J38" s="100"/>
      <c r="K38" s="100"/>
      <c r="L38" s="100">
        <v>1</v>
      </c>
      <c r="M38" s="100"/>
      <c r="N38" s="91">
        <f t="shared" si="2"/>
        <v>0.58333333333333337</v>
      </c>
    </row>
    <row r="39" spans="1:15" x14ac:dyDescent="0.2">
      <c r="A39" s="173" t="s">
        <v>53</v>
      </c>
      <c r="B39" s="100">
        <v>11</v>
      </c>
      <c r="C39" s="100">
        <v>11</v>
      </c>
      <c r="D39" s="100">
        <v>10</v>
      </c>
      <c r="E39" s="100">
        <v>10</v>
      </c>
      <c r="F39" s="100">
        <v>13</v>
      </c>
      <c r="G39" s="100">
        <v>13</v>
      </c>
      <c r="H39" s="100">
        <v>9</v>
      </c>
      <c r="I39" s="100">
        <v>8</v>
      </c>
      <c r="J39" s="100">
        <v>7</v>
      </c>
      <c r="K39" s="100">
        <v>7</v>
      </c>
      <c r="L39" s="100">
        <v>6</v>
      </c>
      <c r="M39" s="100">
        <v>7</v>
      </c>
      <c r="N39" s="91">
        <f t="shared" si="2"/>
        <v>9.3333333333333339</v>
      </c>
    </row>
    <row r="40" spans="1:15" x14ac:dyDescent="0.2">
      <c r="A40" s="173" t="s">
        <v>35</v>
      </c>
      <c r="B40" s="100">
        <v>94</v>
      </c>
      <c r="C40" s="100">
        <v>103</v>
      </c>
      <c r="D40" s="100">
        <v>105</v>
      </c>
      <c r="E40" s="100">
        <v>104</v>
      </c>
      <c r="F40" s="100">
        <v>106</v>
      </c>
      <c r="G40" s="100">
        <v>77</v>
      </c>
      <c r="H40" s="100">
        <v>53</v>
      </c>
      <c r="I40" s="100">
        <v>55</v>
      </c>
      <c r="J40" s="100">
        <v>40</v>
      </c>
      <c r="K40" s="100">
        <v>40</v>
      </c>
      <c r="L40" s="100">
        <v>42</v>
      </c>
      <c r="M40" s="100">
        <v>43</v>
      </c>
      <c r="N40" s="91">
        <f t="shared" si="2"/>
        <v>71.833333333333329</v>
      </c>
    </row>
    <row r="41" spans="1:15" x14ac:dyDescent="0.2">
      <c r="A41" s="172" t="s">
        <v>29</v>
      </c>
      <c r="B41" s="100">
        <v>1052</v>
      </c>
      <c r="C41" s="100">
        <v>1073</v>
      </c>
      <c r="D41" s="100">
        <v>1067</v>
      </c>
      <c r="E41" s="100">
        <v>1019</v>
      </c>
      <c r="F41" s="100">
        <v>1031</v>
      </c>
      <c r="G41" s="100">
        <v>904</v>
      </c>
      <c r="H41" s="100">
        <v>590</v>
      </c>
      <c r="I41" s="100">
        <v>517</v>
      </c>
      <c r="J41" s="100">
        <v>449</v>
      </c>
      <c r="K41" s="100">
        <v>435</v>
      </c>
      <c r="L41" s="100">
        <v>422</v>
      </c>
      <c r="M41" s="100">
        <v>398</v>
      </c>
      <c r="N41" s="91">
        <f t="shared" si="2"/>
        <v>746.41666666666663</v>
      </c>
    </row>
    <row r="42" spans="1:15" x14ac:dyDescent="0.2">
      <c r="A42" s="172" t="s">
        <v>21</v>
      </c>
      <c r="B42" s="100">
        <v>144</v>
      </c>
      <c r="C42" s="100">
        <v>140</v>
      </c>
      <c r="D42" s="100">
        <v>142</v>
      </c>
      <c r="E42" s="100">
        <v>139</v>
      </c>
      <c r="F42" s="100">
        <v>131</v>
      </c>
      <c r="G42" s="100">
        <v>112</v>
      </c>
      <c r="H42" s="100">
        <v>75</v>
      </c>
      <c r="I42" s="100">
        <v>60</v>
      </c>
      <c r="J42" s="100">
        <v>57</v>
      </c>
      <c r="K42" s="100">
        <v>56</v>
      </c>
      <c r="L42" s="100">
        <v>56</v>
      </c>
      <c r="M42" s="100">
        <v>56</v>
      </c>
      <c r="N42" s="91">
        <f t="shared" si="2"/>
        <v>97.333333333333329</v>
      </c>
    </row>
    <row r="43" spans="1:15" ht="15" x14ac:dyDescent="0.25">
      <c r="A43" s="173" t="s">
        <v>30</v>
      </c>
      <c r="B43" s="100">
        <v>595</v>
      </c>
      <c r="C43" s="100">
        <v>616</v>
      </c>
      <c r="D43" s="100">
        <v>610</v>
      </c>
      <c r="E43" s="100">
        <v>579</v>
      </c>
      <c r="F43" s="100">
        <v>569</v>
      </c>
      <c r="G43" s="100">
        <v>460</v>
      </c>
      <c r="H43" s="100">
        <v>301</v>
      </c>
      <c r="I43" s="100">
        <v>242</v>
      </c>
      <c r="J43" s="100">
        <v>182</v>
      </c>
      <c r="K43" s="100">
        <v>172</v>
      </c>
      <c r="L43" s="100">
        <v>203</v>
      </c>
      <c r="M43" s="100">
        <v>215</v>
      </c>
      <c r="N43" s="91">
        <f t="shared" si="2"/>
        <v>395.33333333333331</v>
      </c>
      <c r="O43" s="23"/>
    </row>
    <row r="44" spans="1:15" x14ac:dyDescent="0.2">
      <c r="A44" s="173" t="s">
        <v>54</v>
      </c>
      <c r="B44" s="100">
        <v>86</v>
      </c>
      <c r="C44" s="100">
        <v>85</v>
      </c>
      <c r="D44" s="100">
        <v>91</v>
      </c>
      <c r="E44" s="100">
        <v>93</v>
      </c>
      <c r="F44" s="100">
        <v>98</v>
      </c>
      <c r="G44" s="100">
        <v>80</v>
      </c>
      <c r="H44" s="100">
        <v>64</v>
      </c>
      <c r="I44" s="100">
        <v>58</v>
      </c>
      <c r="J44" s="100">
        <v>44</v>
      </c>
      <c r="K44" s="100">
        <v>48</v>
      </c>
      <c r="L44" s="100">
        <v>51</v>
      </c>
      <c r="M44" s="100">
        <v>56</v>
      </c>
      <c r="N44" s="91">
        <f t="shared" si="2"/>
        <v>71.166666666666671</v>
      </c>
    </row>
    <row r="45" spans="1:15" x14ac:dyDescent="0.2">
      <c r="A45" s="170" t="s">
        <v>22</v>
      </c>
      <c r="B45" s="100">
        <v>282</v>
      </c>
      <c r="C45" s="100">
        <v>291</v>
      </c>
      <c r="D45" s="100">
        <v>283</v>
      </c>
      <c r="E45" s="100">
        <v>279</v>
      </c>
      <c r="F45" s="100">
        <v>269</v>
      </c>
      <c r="G45" s="100">
        <v>225</v>
      </c>
      <c r="H45" s="100">
        <v>152</v>
      </c>
      <c r="I45" s="100">
        <v>122</v>
      </c>
      <c r="J45" s="100">
        <v>113</v>
      </c>
      <c r="K45" s="100">
        <v>132</v>
      </c>
      <c r="L45" s="100">
        <v>162</v>
      </c>
      <c r="M45" s="100">
        <v>143</v>
      </c>
      <c r="N45" s="91">
        <f t="shared" si="2"/>
        <v>204.41666666666666</v>
      </c>
    </row>
    <row r="46" spans="1:15" x14ac:dyDescent="0.2">
      <c r="A46" s="170" t="s">
        <v>55</v>
      </c>
      <c r="B46" s="100">
        <v>56</v>
      </c>
      <c r="C46" s="100">
        <v>60</v>
      </c>
      <c r="D46" s="100">
        <v>57</v>
      </c>
      <c r="E46" s="100">
        <v>57</v>
      </c>
      <c r="F46" s="100">
        <v>54</v>
      </c>
      <c r="G46" s="100">
        <v>44</v>
      </c>
      <c r="H46" s="100">
        <v>23</v>
      </c>
      <c r="I46" s="100">
        <v>24</v>
      </c>
      <c r="J46" s="100">
        <v>23</v>
      </c>
      <c r="K46" s="100">
        <v>26</v>
      </c>
      <c r="L46" s="100">
        <v>29</v>
      </c>
      <c r="M46" s="100">
        <v>24</v>
      </c>
      <c r="N46" s="91">
        <f t="shared" si="2"/>
        <v>39.75</v>
      </c>
    </row>
    <row r="47" spans="1:15" x14ac:dyDescent="0.2">
      <c r="A47" s="170" t="s">
        <v>56</v>
      </c>
      <c r="B47" s="100">
        <v>154</v>
      </c>
      <c r="C47" s="100">
        <v>152</v>
      </c>
      <c r="D47" s="100">
        <v>151</v>
      </c>
      <c r="E47" s="100">
        <v>157</v>
      </c>
      <c r="F47" s="100">
        <v>156</v>
      </c>
      <c r="G47" s="100">
        <v>285</v>
      </c>
      <c r="H47" s="100">
        <v>275</v>
      </c>
      <c r="I47" s="100">
        <v>275</v>
      </c>
      <c r="J47" s="100">
        <v>92</v>
      </c>
      <c r="K47" s="100">
        <v>53</v>
      </c>
      <c r="L47" s="100">
        <v>56</v>
      </c>
      <c r="M47" s="100">
        <v>61</v>
      </c>
      <c r="N47" s="91">
        <f t="shared" si="2"/>
        <v>155.58333333333334</v>
      </c>
    </row>
    <row r="48" spans="1:15" x14ac:dyDescent="0.2">
      <c r="A48" s="170" t="s">
        <v>57</v>
      </c>
      <c r="B48" s="100">
        <v>277</v>
      </c>
      <c r="C48" s="100">
        <v>249</v>
      </c>
      <c r="D48" s="100">
        <v>236</v>
      </c>
      <c r="E48" s="100">
        <v>215</v>
      </c>
      <c r="F48" s="100">
        <v>234</v>
      </c>
      <c r="G48" s="100">
        <v>522</v>
      </c>
      <c r="H48" s="100">
        <v>752</v>
      </c>
      <c r="I48" s="100">
        <v>97</v>
      </c>
      <c r="J48" s="100">
        <v>126</v>
      </c>
      <c r="K48" s="100">
        <v>85</v>
      </c>
      <c r="L48" s="100">
        <v>76</v>
      </c>
      <c r="M48" s="100">
        <v>74</v>
      </c>
      <c r="N48" s="91">
        <f t="shared" si="2"/>
        <v>245.25</v>
      </c>
    </row>
    <row r="49" spans="1:14" x14ac:dyDescent="0.2">
      <c r="A49" s="170" t="s">
        <v>58</v>
      </c>
      <c r="B49" s="100">
        <v>892</v>
      </c>
      <c r="C49" s="100">
        <v>928</v>
      </c>
      <c r="D49" s="100">
        <v>940</v>
      </c>
      <c r="E49" s="100">
        <v>934</v>
      </c>
      <c r="F49" s="100">
        <v>940</v>
      </c>
      <c r="G49" s="100">
        <v>830</v>
      </c>
      <c r="H49" s="100">
        <v>571</v>
      </c>
      <c r="I49" s="100">
        <v>1129</v>
      </c>
      <c r="J49" s="100">
        <v>415</v>
      </c>
      <c r="K49" s="100">
        <v>427</v>
      </c>
      <c r="L49" s="100">
        <v>475</v>
      </c>
      <c r="M49" s="100">
        <v>455</v>
      </c>
      <c r="N49" s="91">
        <f t="shared" si="2"/>
        <v>744.66666666666663</v>
      </c>
    </row>
    <row r="50" spans="1:14" ht="13.5" thickBot="1" x14ac:dyDescent="0.25">
      <c r="A50" s="174" t="s">
        <v>59</v>
      </c>
      <c r="B50" s="100">
        <v>316</v>
      </c>
      <c r="C50" s="100">
        <v>319</v>
      </c>
      <c r="D50" s="100">
        <v>326</v>
      </c>
      <c r="E50" s="100">
        <v>318</v>
      </c>
      <c r="F50" s="100">
        <v>319</v>
      </c>
      <c r="G50" s="100">
        <v>277</v>
      </c>
      <c r="H50" s="100">
        <v>187</v>
      </c>
      <c r="I50" s="100">
        <v>168</v>
      </c>
      <c r="J50" s="100">
        <v>124</v>
      </c>
      <c r="K50" s="100">
        <v>102</v>
      </c>
      <c r="L50" s="100">
        <v>103</v>
      </c>
      <c r="M50" s="101">
        <v>97</v>
      </c>
      <c r="N50" s="91">
        <f t="shared" si="2"/>
        <v>221.33333333333334</v>
      </c>
    </row>
    <row r="51" spans="1:14" ht="13.5" thickBot="1" x14ac:dyDescent="0.25">
      <c r="A51" s="10"/>
      <c r="B51" s="92"/>
      <c r="C51" s="92"/>
      <c r="D51" s="92"/>
      <c r="E51" s="92"/>
      <c r="F51" s="92"/>
      <c r="G51" s="92"/>
      <c r="H51" s="92"/>
      <c r="I51" s="92"/>
      <c r="J51" s="92"/>
      <c r="K51" s="161"/>
      <c r="L51" s="92"/>
      <c r="M51" s="92"/>
      <c r="N51" s="91"/>
    </row>
    <row r="52" spans="1:14" x14ac:dyDescent="0.2">
      <c r="A52" s="5" t="s">
        <v>24</v>
      </c>
      <c r="B52" s="67">
        <f>SUM(B35:B50)</f>
        <v>4266</v>
      </c>
      <c r="C52" s="67">
        <f t="shared" ref="C52:M52" si="3">SUM(C35:C50)</f>
        <v>4340</v>
      </c>
      <c r="D52" s="67">
        <f t="shared" si="3"/>
        <v>4342</v>
      </c>
      <c r="E52" s="67">
        <f t="shared" si="3"/>
        <v>4224</v>
      </c>
      <c r="F52" s="67">
        <f t="shared" si="3"/>
        <v>4266</v>
      </c>
      <c r="G52" s="67">
        <f t="shared" si="3"/>
        <v>4114</v>
      </c>
      <c r="H52" s="67">
        <f t="shared" si="3"/>
        <v>3248</v>
      </c>
      <c r="I52" s="67">
        <f t="shared" si="3"/>
        <v>2921</v>
      </c>
      <c r="J52" s="67">
        <f t="shared" si="3"/>
        <v>1833</v>
      </c>
      <c r="K52" s="67">
        <f t="shared" si="3"/>
        <v>1761</v>
      </c>
      <c r="L52" s="67">
        <f t="shared" si="3"/>
        <v>1861</v>
      </c>
      <c r="M52" s="67">
        <f t="shared" si="3"/>
        <v>1794</v>
      </c>
      <c r="N52" s="68">
        <f>SUM(B52:M52)/12</f>
        <v>3247.5</v>
      </c>
    </row>
    <row r="53" spans="1:14" ht="13.5" thickBo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75"/>
    </row>
    <row r="54" spans="1:14" x14ac:dyDescent="0.2">
      <c r="A54" s="15" t="s">
        <v>61</v>
      </c>
      <c r="B54" s="76">
        <f t="shared" ref="B54:N54" si="4">B52/B25</f>
        <v>0.53782148260211804</v>
      </c>
      <c r="C54" s="76">
        <f t="shared" si="4"/>
        <v>0.5356040972479329</v>
      </c>
      <c r="D54" s="76">
        <f t="shared" si="4"/>
        <v>0.53525641025641024</v>
      </c>
      <c r="E54" s="76">
        <f t="shared" si="4"/>
        <v>0.53299684542586756</v>
      </c>
      <c r="F54" s="76">
        <f t="shared" si="4"/>
        <v>0.5364013579781215</v>
      </c>
      <c r="G54" s="76">
        <f t="shared" si="4"/>
        <v>0.57345971563981046</v>
      </c>
      <c r="H54" s="76">
        <f t="shared" si="4"/>
        <v>0.61772537086344614</v>
      </c>
      <c r="I54" s="76">
        <f t="shared" si="4"/>
        <v>0.62628644939965694</v>
      </c>
      <c r="J54" s="76">
        <f t="shared" si="4"/>
        <v>0.55714285714285716</v>
      </c>
      <c r="K54" s="76">
        <f t="shared" si="4"/>
        <v>0.54284833538840938</v>
      </c>
      <c r="L54" s="76">
        <f t="shared" si="4"/>
        <v>0.53232265446224258</v>
      </c>
      <c r="M54" s="76">
        <f t="shared" si="4"/>
        <v>0.52425482174167148</v>
      </c>
      <c r="N54" s="77">
        <f t="shared" si="4"/>
        <v>0.55219418191092917</v>
      </c>
    </row>
    <row r="55" spans="1:14" ht="13.5" thickBot="1" x14ac:dyDescent="0.25">
      <c r="A55" s="22" t="s">
        <v>80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8"/>
    </row>
    <row r="56" spans="1:14" x14ac:dyDescent="0.2">
      <c r="A56" s="44"/>
    </row>
  </sheetData>
  <printOptions horizontalCentered="1"/>
  <pageMargins left="0.37" right="0" top="0.98425196850393704" bottom="0.98425196850393704" header="0.98425196850393704" footer="0.98425196850393704"/>
  <pageSetup paperSize="9" scale="75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T54" sqref="T54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79">
        <v>72</v>
      </c>
      <c r="D7" s="62">
        <v>60</v>
      </c>
      <c r="E7" s="79">
        <v>60</v>
      </c>
      <c r="F7" s="79">
        <v>55</v>
      </c>
      <c r="G7" s="79">
        <v>51</v>
      </c>
      <c r="H7" s="79">
        <v>57</v>
      </c>
      <c r="I7" s="79">
        <v>52</v>
      </c>
      <c r="J7" s="81">
        <v>45</v>
      </c>
      <c r="K7" s="79">
        <v>50</v>
      </c>
      <c r="L7" s="63">
        <v>54</v>
      </c>
      <c r="M7" s="63">
        <v>66</v>
      </c>
      <c r="N7" s="63">
        <v>53</v>
      </c>
      <c r="O7" s="64">
        <f>SUM(C7:N7)/12</f>
        <v>56.25</v>
      </c>
    </row>
    <row r="8" spans="1:15" x14ac:dyDescent="0.2">
      <c r="A8" s="60" t="s">
        <v>52</v>
      </c>
      <c r="B8" s="11"/>
      <c r="C8" s="79">
        <v>11</v>
      </c>
      <c r="D8" s="79">
        <v>11</v>
      </c>
      <c r="E8" s="79">
        <v>13</v>
      </c>
      <c r="F8" s="79">
        <v>13</v>
      </c>
      <c r="G8" s="79">
        <v>12</v>
      </c>
      <c r="H8" s="79">
        <v>13</v>
      </c>
      <c r="I8" s="79">
        <v>15</v>
      </c>
      <c r="J8" s="81">
        <v>16</v>
      </c>
      <c r="K8" s="79">
        <v>19</v>
      </c>
      <c r="L8" s="63">
        <v>27</v>
      </c>
      <c r="M8" s="63">
        <v>33</v>
      </c>
      <c r="N8" s="63">
        <v>31</v>
      </c>
      <c r="O8" s="64">
        <f t="shared" ref="O8:O22" si="0">SUM(C8:N8)/12</f>
        <v>17.833333333333332</v>
      </c>
    </row>
    <row r="9" spans="1:15" x14ac:dyDescent="0.2">
      <c r="A9" s="65" t="s">
        <v>19</v>
      </c>
      <c r="B9" s="11"/>
      <c r="C9" s="79">
        <v>1119</v>
      </c>
      <c r="D9" s="79">
        <v>1180</v>
      </c>
      <c r="E9" s="79">
        <v>1180</v>
      </c>
      <c r="F9" s="79">
        <v>1171</v>
      </c>
      <c r="G9" s="79">
        <v>1192</v>
      </c>
      <c r="H9" s="79">
        <v>1123</v>
      </c>
      <c r="I9" s="79">
        <v>1141</v>
      </c>
      <c r="J9" s="81">
        <v>1036</v>
      </c>
      <c r="K9" s="79">
        <v>1143</v>
      </c>
      <c r="L9" s="63">
        <v>1214</v>
      </c>
      <c r="M9" s="63">
        <v>1201</v>
      </c>
      <c r="N9" s="63">
        <v>1197</v>
      </c>
      <c r="O9" s="64">
        <f t="shared" si="0"/>
        <v>1158.0833333333333</v>
      </c>
    </row>
    <row r="10" spans="1:15" x14ac:dyDescent="0.2">
      <c r="A10" s="65" t="s">
        <v>20</v>
      </c>
      <c r="B10" s="11"/>
      <c r="C10" s="79">
        <v>6</v>
      </c>
      <c r="D10" s="79">
        <v>5</v>
      </c>
      <c r="E10" s="79">
        <v>4</v>
      </c>
      <c r="F10" s="79">
        <v>5</v>
      </c>
      <c r="G10" s="79">
        <v>2</v>
      </c>
      <c r="H10" s="79">
        <v>2</v>
      </c>
      <c r="I10" s="79">
        <v>3</v>
      </c>
      <c r="J10" s="81">
        <v>3</v>
      </c>
      <c r="K10" s="79">
        <v>4</v>
      </c>
      <c r="L10" s="63">
        <v>3</v>
      </c>
      <c r="M10" s="63">
        <v>8</v>
      </c>
      <c r="N10" s="63">
        <v>8</v>
      </c>
      <c r="O10" s="64">
        <f t="shared" si="0"/>
        <v>4.416666666666667</v>
      </c>
    </row>
    <row r="11" spans="1:15" x14ac:dyDescent="0.2">
      <c r="A11" s="43" t="s">
        <v>53</v>
      </c>
      <c r="B11" s="11"/>
      <c r="C11" s="79">
        <v>28</v>
      </c>
      <c r="D11" s="79">
        <v>33</v>
      </c>
      <c r="E11" s="79">
        <v>41</v>
      </c>
      <c r="F11" s="79">
        <v>43</v>
      </c>
      <c r="G11" s="79">
        <v>40</v>
      </c>
      <c r="H11" s="79">
        <v>36</v>
      </c>
      <c r="I11" s="79">
        <v>35</v>
      </c>
      <c r="J11" s="81">
        <v>30</v>
      </c>
      <c r="K11" s="79">
        <v>37</v>
      </c>
      <c r="L11" s="63">
        <v>37</v>
      </c>
      <c r="M11" s="63">
        <v>38</v>
      </c>
      <c r="N11" s="63">
        <v>41</v>
      </c>
      <c r="O11" s="64">
        <f t="shared" si="0"/>
        <v>36.583333333333336</v>
      </c>
    </row>
    <row r="12" spans="1:15" x14ac:dyDescent="0.2">
      <c r="A12" s="43" t="s">
        <v>35</v>
      </c>
      <c r="B12" s="11"/>
      <c r="C12" s="79">
        <v>1567</v>
      </c>
      <c r="D12" s="62">
        <v>1686</v>
      </c>
      <c r="E12" s="79">
        <v>1695</v>
      </c>
      <c r="F12" s="79">
        <v>1674</v>
      </c>
      <c r="G12" s="79">
        <v>1708</v>
      </c>
      <c r="H12" s="79">
        <v>1633</v>
      </c>
      <c r="I12" s="79">
        <v>1648</v>
      </c>
      <c r="J12" s="81">
        <v>1412</v>
      </c>
      <c r="K12" s="79">
        <v>1572</v>
      </c>
      <c r="L12" s="62">
        <v>1663</v>
      </c>
      <c r="M12" s="63">
        <v>1622</v>
      </c>
      <c r="N12" s="63">
        <v>1681</v>
      </c>
      <c r="O12" s="64">
        <f t="shared" si="0"/>
        <v>1630.0833333333333</v>
      </c>
    </row>
    <row r="13" spans="1:15" x14ac:dyDescent="0.2">
      <c r="A13" s="65" t="s">
        <v>29</v>
      </c>
      <c r="B13" s="11"/>
      <c r="C13" s="79">
        <v>1742</v>
      </c>
      <c r="D13" s="79">
        <v>1845</v>
      </c>
      <c r="E13" s="79">
        <v>1897</v>
      </c>
      <c r="F13" s="79">
        <v>1926</v>
      </c>
      <c r="G13" s="79">
        <v>2078</v>
      </c>
      <c r="H13" s="79">
        <v>2016</v>
      </c>
      <c r="I13" s="79">
        <v>2076</v>
      </c>
      <c r="J13" s="81">
        <v>1880</v>
      </c>
      <c r="K13" s="79">
        <v>2100</v>
      </c>
      <c r="L13" s="62">
        <v>2216</v>
      </c>
      <c r="M13" s="63">
        <v>2182</v>
      </c>
      <c r="N13" s="63">
        <v>2122</v>
      </c>
      <c r="O13" s="64">
        <f t="shared" si="0"/>
        <v>2006.6666666666667</v>
      </c>
    </row>
    <row r="14" spans="1:15" x14ac:dyDescent="0.2">
      <c r="A14" s="65" t="s">
        <v>21</v>
      </c>
      <c r="B14" s="11"/>
      <c r="C14" s="79">
        <v>326</v>
      </c>
      <c r="D14" s="79">
        <v>331</v>
      </c>
      <c r="E14" s="79">
        <v>322</v>
      </c>
      <c r="F14" s="79">
        <v>325</v>
      </c>
      <c r="G14" s="79">
        <v>334</v>
      </c>
      <c r="H14" s="79">
        <v>314</v>
      </c>
      <c r="I14" s="79">
        <v>323</v>
      </c>
      <c r="J14" s="81">
        <v>293</v>
      </c>
      <c r="K14" s="79">
        <v>315</v>
      </c>
      <c r="L14" s="62">
        <v>333</v>
      </c>
      <c r="M14" s="63">
        <v>349</v>
      </c>
      <c r="N14" s="63">
        <v>353</v>
      </c>
      <c r="O14" s="64">
        <f t="shared" si="0"/>
        <v>326.5</v>
      </c>
    </row>
    <row r="15" spans="1:15" x14ac:dyDescent="0.2">
      <c r="A15" s="43" t="s">
        <v>30</v>
      </c>
      <c r="B15" s="11"/>
      <c r="C15" s="79">
        <v>905</v>
      </c>
      <c r="D15" s="79">
        <v>944</v>
      </c>
      <c r="E15" s="79">
        <v>927</v>
      </c>
      <c r="F15" s="79">
        <v>843</v>
      </c>
      <c r="G15" s="79">
        <v>870</v>
      </c>
      <c r="H15" s="79">
        <v>844</v>
      </c>
      <c r="I15" s="79">
        <v>813</v>
      </c>
      <c r="J15" s="81">
        <v>719</v>
      </c>
      <c r="K15" s="79">
        <v>806</v>
      </c>
      <c r="L15" s="62">
        <v>893</v>
      </c>
      <c r="M15" s="63">
        <v>1005</v>
      </c>
      <c r="N15" s="63">
        <v>1044</v>
      </c>
      <c r="O15" s="64">
        <f t="shared" si="0"/>
        <v>884.41666666666663</v>
      </c>
    </row>
    <row r="16" spans="1:15" x14ac:dyDescent="0.2">
      <c r="A16" s="43" t="s">
        <v>54</v>
      </c>
      <c r="B16" s="11"/>
      <c r="C16" s="79">
        <v>120</v>
      </c>
      <c r="D16" s="79">
        <v>123</v>
      </c>
      <c r="E16" s="79">
        <v>118</v>
      </c>
      <c r="F16" s="79">
        <v>121</v>
      </c>
      <c r="G16" s="79">
        <v>124</v>
      </c>
      <c r="H16" s="79">
        <v>119</v>
      </c>
      <c r="I16" s="79">
        <v>123</v>
      </c>
      <c r="J16" s="81">
        <v>94</v>
      </c>
      <c r="K16" s="79">
        <v>103</v>
      </c>
      <c r="L16" s="62">
        <v>111</v>
      </c>
      <c r="M16" s="63">
        <v>108</v>
      </c>
      <c r="N16" s="63">
        <v>101</v>
      </c>
      <c r="O16" s="64">
        <f t="shared" si="0"/>
        <v>113.75</v>
      </c>
    </row>
    <row r="17" spans="1:31" ht="15" x14ac:dyDescent="0.25">
      <c r="A17" s="60" t="s">
        <v>22</v>
      </c>
      <c r="B17" s="11"/>
      <c r="C17" s="79">
        <v>150</v>
      </c>
      <c r="D17" s="79">
        <v>141</v>
      </c>
      <c r="E17" s="79">
        <v>134</v>
      </c>
      <c r="F17" s="79">
        <v>145</v>
      </c>
      <c r="G17" s="79">
        <v>137</v>
      </c>
      <c r="H17" s="79">
        <v>136</v>
      </c>
      <c r="I17" s="79">
        <v>133</v>
      </c>
      <c r="J17" s="81">
        <v>125</v>
      </c>
      <c r="K17" s="79">
        <v>157</v>
      </c>
      <c r="L17" s="62">
        <v>161</v>
      </c>
      <c r="M17" s="63">
        <v>164</v>
      </c>
      <c r="N17" s="63">
        <v>148</v>
      </c>
      <c r="O17" s="64">
        <f t="shared" si="0"/>
        <v>144.25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x14ac:dyDescent="0.2">
      <c r="A18" s="60" t="s">
        <v>55</v>
      </c>
      <c r="B18" s="11"/>
      <c r="C18" s="79">
        <v>100</v>
      </c>
      <c r="D18" s="79">
        <v>105</v>
      </c>
      <c r="E18" s="79">
        <v>95</v>
      </c>
      <c r="F18" s="79">
        <v>85</v>
      </c>
      <c r="G18" s="79">
        <v>87</v>
      </c>
      <c r="H18" s="79">
        <v>82</v>
      </c>
      <c r="I18" s="79">
        <v>78</v>
      </c>
      <c r="J18" s="81">
        <v>69</v>
      </c>
      <c r="K18" s="79">
        <v>72</v>
      </c>
      <c r="L18" s="63">
        <v>66</v>
      </c>
      <c r="M18" s="63">
        <v>95</v>
      </c>
      <c r="N18" s="63">
        <v>103</v>
      </c>
      <c r="O18" s="64">
        <f t="shared" si="0"/>
        <v>86.416666666666671</v>
      </c>
    </row>
    <row r="19" spans="1:31" x14ac:dyDescent="0.2">
      <c r="A19" s="60" t="s">
        <v>56</v>
      </c>
      <c r="B19" s="11"/>
      <c r="C19" s="79">
        <v>883</v>
      </c>
      <c r="D19" s="79">
        <v>842</v>
      </c>
      <c r="E19" s="79">
        <v>751</v>
      </c>
      <c r="F19" s="79">
        <v>744</v>
      </c>
      <c r="G19" s="79">
        <v>606</v>
      </c>
      <c r="H19" s="79">
        <v>784</v>
      </c>
      <c r="I19" s="79">
        <v>891</v>
      </c>
      <c r="J19" s="81">
        <v>813</v>
      </c>
      <c r="K19" s="79">
        <v>638</v>
      </c>
      <c r="L19" s="63">
        <v>546</v>
      </c>
      <c r="M19" s="63">
        <v>579</v>
      </c>
      <c r="N19" s="63">
        <v>979</v>
      </c>
      <c r="O19" s="64">
        <f t="shared" si="0"/>
        <v>754.66666666666663</v>
      </c>
    </row>
    <row r="20" spans="1:31" ht="15" x14ac:dyDescent="0.25">
      <c r="A20" s="60" t="s">
        <v>57</v>
      </c>
      <c r="B20" s="11"/>
      <c r="C20" s="79">
        <v>221</v>
      </c>
      <c r="D20" s="79">
        <v>200</v>
      </c>
      <c r="E20" s="79">
        <v>203</v>
      </c>
      <c r="F20" s="79">
        <v>210</v>
      </c>
      <c r="G20" s="79">
        <v>249</v>
      </c>
      <c r="H20" s="79">
        <v>545</v>
      </c>
      <c r="I20" s="79">
        <v>907</v>
      </c>
      <c r="J20" s="81">
        <v>620</v>
      </c>
      <c r="K20" s="79">
        <v>336</v>
      </c>
      <c r="L20" s="63">
        <v>290</v>
      </c>
      <c r="M20" s="63">
        <v>279</v>
      </c>
      <c r="N20" s="63">
        <v>274</v>
      </c>
      <c r="O20" s="64">
        <f t="shared" si="0"/>
        <v>361.16666666666669</v>
      </c>
      <c r="P20" s="23"/>
    </row>
    <row r="21" spans="1:31" x14ac:dyDescent="0.2">
      <c r="A21" s="60" t="s">
        <v>58</v>
      </c>
      <c r="B21" s="11"/>
      <c r="C21" s="79">
        <v>855</v>
      </c>
      <c r="D21" s="79">
        <v>894</v>
      </c>
      <c r="E21" s="79">
        <v>899</v>
      </c>
      <c r="F21" s="79">
        <v>891</v>
      </c>
      <c r="G21" s="79">
        <v>883</v>
      </c>
      <c r="H21" s="79">
        <v>922</v>
      </c>
      <c r="I21" s="79">
        <v>1007</v>
      </c>
      <c r="J21" s="81">
        <v>929</v>
      </c>
      <c r="K21" s="79">
        <v>968</v>
      </c>
      <c r="L21" s="63">
        <v>995</v>
      </c>
      <c r="M21" s="63">
        <v>1092</v>
      </c>
      <c r="N21" s="63">
        <v>1095</v>
      </c>
      <c r="O21" s="64">
        <f t="shared" si="0"/>
        <v>952.5</v>
      </c>
    </row>
    <row r="22" spans="1:31" x14ac:dyDescent="0.2">
      <c r="A22" s="65" t="s">
        <v>59</v>
      </c>
      <c r="B22" s="11"/>
      <c r="C22" s="79">
        <v>849</v>
      </c>
      <c r="D22" s="79">
        <v>861</v>
      </c>
      <c r="E22" s="79">
        <v>860</v>
      </c>
      <c r="F22" s="79">
        <v>821</v>
      </c>
      <c r="G22" s="79">
        <v>930</v>
      </c>
      <c r="H22" s="79">
        <v>850</v>
      </c>
      <c r="I22" s="79">
        <v>913</v>
      </c>
      <c r="J22" s="81">
        <v>843</v>
      </c>
      <c r="K22" s="79">
        <v>966</v>
      </c>
      <c r="L22" s="63">
        <v>1002</v>
      </c>
      <c r="M22" s="63">
        <v>1023</v>
      </c>
      <c r="N22" s="63">
        <v>911</v>
      </c>
      <c r="O22" s="64">
        <f t="shared" si="0"/>
        <v>902.41666666666663</v>
      </c>
    </row>
    <row r="23" spans="1:31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31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31" x14ac:dyDescent="0.2">
      <c r="A25" s="10" t="s">
        <v>24</v>
      </c>
      <c r="B25" s="11"/>
      <c r="C25" s="61">
        <f>SUM(C7:C22)</f>
        <v>8954</v>
      </c>
      <c r="D25" s="61">
        <f t="shared" ref="D25:N25" si="1">SUM(D7:D22)</f>
        <v>9261</v>
      </c>
      <c r="E25" s="61">
        <f t="shared" si="1"/>
        <v>9199</v>
      </c>
      <c r="F25" s="61">
        <f t="shared" si="1"/>
        <v>9072</v>
      </c>
      <c r="G25" s="61">
        <f t="shared" si="1"/>
        <v>9303</v>
      </c>
      <c r="H25" s="61">
        <f t="shared" si="1"/>
        <v>9476</v>
      </c>
      <c r="I25" s="61">
        <f t="shared" si="1"/>
        <v>10158</v>
      </c>
      <c r="J25" s="61">
        <f t="shared" si="1"/>
        <v>8927</v>
      </c>
      <c r="K25" s="61">
        <f t="shared" si="1"/>
        <v>9286</v>
      </c>
      <c r="L25" s="61">
        <f t="shared" si="1"/>
        <v>9611</v>
      </c>
      <c r="M25" s="61">
        <f t="shared" si="1"/>
        <v>9844</v>
      </c>
      <c r="N25" s="61">
        <f t="shared" si="1"/>
        <v>10141</v>
      </c>
      <c r="O25" s="64">
        <f>SUM(C25:N25)/12</f>
        <v>9436</v>
      </c>
    </row>
    <row r="26" spans="1:31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3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3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3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31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31" x14ac:dyDescent="0.2">
      <c r="A32" s="2" t="s">
        <v>66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82">
        <v>32</v>
      </c>
      <c r="D37" s="82">
        <v>23</v>
      </c>
      <c r="E37" s="82">
        <v>25</v>
      </c>
      <c r="F37" s="82">
        <v>24</v>
      </c>
      <c r="G37" s="82">
        <v>23</v>
      </c>
      <c r="H37" s="82">
        <v>25</v>
      </c>
      <c r="I37" s="82">
        <v>24</v>
      </c>
      <c r="J37" s="82">
        <v>20</v>
      </c>
      <c r="K37" s="79">
        <v>26</v>
      </c>
      <c r="L37" s="63">
        <v>24</v>
      </c>
      <c r="M37" s="63">
        <v>30</v>
      </c>
      <c r="N37" s="63">
        <v>25</v>
      </c>
      <c r="O37" s="64">
        <f>SUM(C37:N37)/12</f>
        <v>25.083333333333332</v>
      </c>
    </row>
    <row r="38" spans="1:16" x14ac:dyDescent="0.2">
      <c r="A38" s="60" t="s">
        <v>52</v>
      </c>
      <c r="B38" s="11"/>
      <c r="C38" s="82">
        <v>3</v>
      </c>
      <c r="D38" s="82">
        <v>3</v>
      </c>
      <c r="E38" s="82">
        <v>1</v>
      </c>
      <c r="F38" s="82">
        <v>2</v>
      </c>
      <c r="G38" s="82">
        <v>2</v>
      </c>
      <c r="H38" s="82">
        <v>2</v>
      </c>
      <c r="I38" s="82">
        <v>4</v>
      </c>
      <c r="J38" s="82">
        <v>4</v>
      </c>
      <c r="K38" s="79">
        <v>5</v>
      </c>
      <c r="L38" s="63">
        <v>4</v>
      </c>
      <c r="M38" s="63">
        <v>6</v>
      </c>
      <c r="N38" s="63">
        <v>5</v>
      </c>
      <c r="O38" s="64">
        <f t="shared" ref="O38:O52" si="2">SUM(C38:N38)/12</f>
        <v>3.4166666666666665</v>
      </c>
    </row>
    <row r="39" spans="1:16" x14ac:dyDescent="0.2">
      <c r="A39" s="65" t="s">
        <v>19</v>
      </c>
      <c r="B39" s="11"/>
      <c r="C39" s="82">
        <v>426</v>
      </c>
      <c r="D39" s="82">
        <v>445</v>
      </c>
      <c r="E39" s="82">
        <v>434</v>
      </c>
      <c r="F39" s="82">
        <v>431</v>
      </c>
      <c r="G39" s="82">
        <v>419</v>
      </c>
      <c r="H39" s="82">
        <v>395</v>
      </c>
      <c r="I39" s="82">
        <v>412</v>
      </c>
      <c r="J39" s="82">
        <v>390</v>
      </c>
      <c r="K39" s="79">
        <v>446</v>
      </c>
      <c r="L39" s="63">
        <v>477</v>
      </c>
      <c r="M39" s="63">
        <v>470</v>
      </c>
      <c r="N39" s="63">
        <v>467</v>
      </c>
      <c r="O39" s="64">
        <f t="shared" si="2"/>
        <v>434.33333333333331</v>
      </c>
    </row>
    <row r="40" spans="1:16" x14ac:dyDescent="0.2">
      <c r="A40" s="65" t="s">
        <v>20</v>
      </c>
      <c r="B40" s="11"/>
      <c r="C40" s="82">
        <v>0</v>
      </c>
      <c r="D40" s="82">
        <v>1</v>
      </c>
      <c r="E40" s="82"/>
      <c r="F40" s="82">
        <v>0</v>
      </c>
      <c r="G40" s="82">
        <v>0</v>
      </c>
      <c r="H40" s="82">
        <v>0</v>
      </c>
      <c r="I40" s="82">
        <v>1</v>
      </c>
      <c r="J40" s="82">
        <v>1</v>
      </c>
      <c r="K40" s="79">
        <v>1</v>
      </c>
      <c r="L40" s="63">
        <v>1</v>
      </c>
      <c r="M40" s="85">
        <v>1</v>
      </c>
      <c r="N40" s="63">
        <v>0</v>
      </c>
      <c r="O40" s="64">
        <f t="shared" si="2"/>
        <v>0.5</v>
      </c>
    </row>
    <row r="41" spans="1:16" x14ac:dyDescent="0.2">
      <c r="A41" s="43" t="s">
        <v>53</v>
      </c>
      <c r="B41" s="11"/>
      <c r="C41" s="82">
        <v>6</v>
      </c>
      <c r="D41" s="82">
        <v>10</v>
      </c>
      <c r="E41" s="82">
        <v>10</v>
      </c>
      <c r="F41" s="82">
        <v>11</v>
      </c>
      <c r="G41" s="82">
        <v>8</v>
      </c>
      <c r="H41" s="82">
        <v>7</v>
      </c>
      <c r="I41" s="82">
        <v>7</v>
      </c>
      <c r="J41" s="82">
        <v>6</v>
      </c>
      <c r="K41" s="79">
        <v>6</v>
      </c>
      <c r="L41" s="63">
        <v>8</v>
      </c>
      <c r="M41" s="63">
        <v>9</v>
      </c>
      <c r="N41" s="63">
        <v>9</v>
      </c>
      <c r="O41" s="64">
        <f t="shared" si="2"/>
        <v>8.0833333333333339</v>
      </c>
    </row>
    <row r="42" spans="1:16" x14ac:dyDescent="0.2">
      <c r="A42" s="43" t="s">
        <v>35</v>
      </c>
      <c r="B42" s="11"/>
      <c r="C42" s="82">
        <v>153</v>
      </c>
      <c r="D42" s="82">
        <v>166</v>
      </c>
      <c r="E42" s="82">
        <v>166</v>
      </c>
      <c r="F42" s="82">
        <v>156</v>
      </c>
      <c r="G42" s="82">
        <v>159</v>
      </c>
      <c r="H42" s="82">
        <v>164</v>
      </c>
      <c r="I42" s="82">
        <v>181</v>
      </c>
      <c r="J42" s="82">
        <v>152</v>
      </c>
      <c r="K42" s="79">
        <v>173</v>
      </c>
      <c r="L42" s="63">
        <v>186</v>
      </c>
      <c r="M42" s="63">
        <v>192</v>
      </c>
      <c r="N42" s="63">
        <v>209</v>
      </c>
      <c r="O42" s="64">
        <f t="shared" si="2"/>
        <v>171.41666666666666</v>
      </c>
    </row>
    <row r="43" spans="1:16" x14ac:dyDescent="0.2">
      <c r="A43" s="65" t="s">
        <v>29</v>
      </c>
      <c r="B43" s="11"/>
      <c r="C43" s="82">
        <v>1005</v>
      </c>
      <c r="D43" s="82">
        <v>1066</v>
      </c>
      <c r="E43" s="82">
        <v>1071</v>
      </c>
      <c r="F43" s="82">
        <v>1078</v>
      </c>
      <c r="G43" s="82">
        <v>1198</v>
      </c>
      <c r="H43" s="82">
        <v>1170</v>
      </c>
      <c r="I43" s="82">
        <v>1211</v>
      </c>
      <c r="J43" s="82">
        <v>1101</v>
      </c>
      <c r="K43" s="79">
        <v>1236</v>
      </c>
      <c r="L43" s="63">
        <v>1295</v>
      </c>
      <c r="M43" s="63">
        <v>1273</v>
      </c>
      <c r="N43" s="63">
        <v>1218</v>
      </c>
      <c r="O43" s="64">
        <f t="shared" si="2"/>
        <v>1160.1666666666667</v>
      </c>
    </row>
    <row r="44" spans="1:16" x14ac:dyDescent="0.2">
      <c r="A44" s="65" t="s">
        <v>21</v>
      </c>
      <c r="B44" s="11"/>
      <c r="C44" s="82">
        <v>118</v>
      </c>
      <c r="D44" s="82">
        <v>120</v>
      </c>
      <c r="E44" s="82">
        <v>113</v>
      </c>
      <c r="F44" s="82">
        <v>114</v>
      </c>
      <c r="G44" s="82">
        <v>117</v>
      </c>
      <c r="H44" s="82">
        <v>118</v>
      </c>
      <c r="I44" s="82">
        <v>122</v>
      </c>
      <c r="J44" s="82">
        <v>113</v>
      </c>
      <c r="K44" s="79">
        <v>120</v>
      </c>
      <c r="L44" s="63">
        <v>130</v>
      </c>
      <c r="M44" s="63">
        <v>125</v>
      </c>
      <c r="N44" s="63">
        <v>123</v>
      </c>
      <c r="O44" s="64">
        <f t="shared" si="2"/>
        <v>119.41666666666667</v>
      </c>
    </row>
    <row r="45" spans="1:16" ht="15" x14ac:dyDescent="0.25">
      <c r="A45" s="43" t="s">
        <v>30</v>
      </c>
      <c r="B45" s="11"/>
      <c r="C45" s="82">
        <v>546</v>
      </c>
      <c r="D45" s="82">
        <v>575</v>
      </c>
      <c r="E45" s="82">
        <v>556</v>
      </c>
      <c r="F45" s="82">
        <v>511</v>
      </c>
      <c r="G45" s="82">
        <v>538</v>
      </c>
      <c r="H45" s="82">
        <v>525</v>
      </c>
      <c r="I45" s="82">
        <v>515</v>
      </c>
      <c r="J45" s="82">
        <v>444</v>
      </c>
      <c r="K45" s="79">
        <v>497</v>
      </c>
      <c r="L45" s="63">
        <v>529</v>
      </c>
      <c r="M45" s="63">
        <v>594</v>
      </c>
      <c r="N45" s="63">
        <v>626</v>
      </c>
      <c r="O45" s="64">
        <f t="shared" si="2"/>
        <v>538</v>
      </c>
      <c r="P45" s="23"/>
    </row>
    <row r="46" spans="1:16" x14ac:dyDescent="0.2">
      <c r="A46" s="43" t="s">
        <v>54</v>
      </c>
      <c r="B46" s="11"/>
      <c r="C46" s="82">
        <v>50</v>
      </c>
      <c r="D46" s="82">
        <v>48</v>
      </c>
      <c r="E46" s="82">
        <v>46</v>
      </c>
      <c r="F46" s="82">
        <v>52</v>
      </c>
      <c r="G46" s="82">
        <v>55</v>
      </c>
      <c r="H46" s="82">
        <v>54</v>
      </c>
      <c r="I46" s="82">
        <v>59</v>
      </c>
      <c r="J46" s="82">
        <v>42</v>
      </c>
      <c r="K46" s="79">
        <v>47</v>
      </c>
      <c r="L46" s="63">
        <v>59</v>
      </c>
      <c r="M46" s="63">
        <v>58</v>
      </c>
      <c r="N46" s="63">
        <v>54</v>
      </c>
      <c r="O46" s="64">
        <f t="shared" si="2"/>
        <v>52</v>
      </c>
    </row>
    <row r="47" spans="1:16" x14ac:dyDescent="0.2">
      <c r="A47" s="60" t="s">
        <v>22</v>
      </c>
      <c r="B47" s="11"/>
      <c r="C47" s="82">
        <v>83</v>
      </c>
      <c r="D47" s="82">
        <v>73</v>
      </c>
      <c r="E47" s="82">
        <v>71</v>
      </c>
      <c r="F47" s="82">
        <v>74</v>
      </c>
      <c r="G47" s="82">
        <v>68</v>
      </c>
      <c r="H47" s="82">
        <v>71</v>
      </c>
      <c r="I47" s="82">
        <v>67</v>
      </c>
      <c r="J47" s="82">
        <v>65</v>
      </c>
      <c r="K47" s="79">
        <v>79</v>
      </c>
      <c r="L47" s="63">
        <v>81</v>
      </c>
      <c r="M47" s="63">
        <v>87</v>
      </c>
      <c r="N47" s="63">
        <v>77</v>
      </c>
      <c r="O47" s="64">
        <f t="shared" si="2"/>
        <v>74.666666666666671</v>
      </c>
    </row>
    <row r="48" spans="1:16" x14ac:dyDescent="0.2">
      <c r="A48" s="60" t="s">
        <v>55</v>
      </c>
      <c r="B48" s="11"/>
      <c r="C48" s="82">
        <v>50</v>
      </c>
      <c r="D48" s="82">
        <v>52</v>
      </c>
      <c r="E48" s="82">
        <v>49</v>
      </c>
      <c r="F48" s="82">
        <v>42</v>
      </c>
      <c r="G48" s="82">
        <v>43</v>
      </c>
      <c r="H48" s="82">
        <v>37</v>
      </c>
      <c r="I48" s="82">
        <v>36</v>
      </c>
      <c r="J48" s="82">
        <v>33</v>
      </c>
      <c r="K48" s="79">
        <v>41</v>
      </c>
      <c r="L48" s="63">
        <v>40</v>
      </c>
      <c r="M48" s="63">
        <v>60</v>
      </c>
      <c r="N48" s="63">
        <v>59</v>
      </c>
      <c r="O48" s="64">
        <f t="shared" si="2"/>
        <v>45.166666666666664</v>
      </c>
    </row>
    <row r="49" spans="1:15" x14ac:dyDescent="0.2">
      <c r="A49" s="60" t="s">
        <v>56</v>
      </c>
      <c r="B49" s="11"/>
      <c r="C49" s="82">
        <v>312</v>
      </c>
      <c r="D49" s="82">
        <v>277</v>
      </c>
      <c r="E49" s="82">
        <v>276</v>
      </c>
      <c r="F49" s="82">
        <v>332</v>
      </c>
      <c r="G49" s="82">
        <v>347</v>
      </c>
      <c r="H49" s="82">
        <v>548</v>
      </c>
      <c r="I49" s="82">
        <v>643</v>
      </c>
      <c r="J49" s="82">
        <v>564</v>
      </c>
      <c r="K49" s="79">
        <v>408</v>
      </c>
      <c r="L49" s="63">
        <v>317</v>
      </c>
      <c r="M49" s="63">
        <v>289</v>
      </c>
      <c r="N49" s="63">
        <v>377</v>
      </c>
      <c r="O49" s="64">
        <f t="shared" si="2"/>
        <v>390.83333333333331</v>
      </c>
    </row>
    <row r="50" spans="1:15" x14ac:dyDescent="0.2">
      <c r="A50" s="60" t="s">
        <v>57</v>
      </c>
      <c r="B50" s="11"/>
      <c r="C50" s="82">
        <v>152</v>
      </c>
      <c r="D50" s="82">
        <v>136</v>
      </c>
      <c r="E50" s="82">
        <v>132</v>
      </c>
      <c r="F50" s="82">
        <v>139</v>
      </c>
      <c r="G50" s="82">
        <v>168</v>
      </c>
      <c r="H50" s="82">
        <v>433</v>
      </c>
      <c r="I50" s="82">
        <v>747</v>
      </c>
      <c r="J50" s="82">
        <v>491</v>
      </c>
      <c r="K50" s="79">
        <v>229</v>
      </c>
      <c r="L50" s="63">
        <v>193</v>
      </c>
      <c r="M50" s="63">
        <v>182</v>
      </c>
      <c r="N50" s="63">
        <v>165</v>
      </c>
      <c r="O50" s="64">
        <f t="shared" si="2"/>
        <v>263.91666666666669</v>
      </c>
    </row>
    <row r="51" spans="1:15" x14ac:dyDescent="0.2">
      <c r="A51" s="60" t="s">
        <v>58</v>
      </c>
      <c r="B51" s="11"/>
      <c r="C51" s="82">
        <v>577</v>
      </c>
      <c r="D51" s="82">
        <v>616</v>
      </c>
      <c r="E51" s="82">
        <v>618</v>
      </c>
      <c r="F51" s="82">
        <v>620</v>
      </c>
      <c r="G51" s="82">
        <v>624</v>
      </c>
      <c r="H51" s="82">
        <v>664</v>
      </c>
      <c r="I51" s="82">
        <v>725</v>
      </c>
      <c r="J51" s="82">
        <v>667</v>
      </c>
      <c r="K51" s="82">
        <v>684</v>
      </c>
      <c r="L51" s="63">
        <v>681</v>
      </c>
      <c r="M51" s="63">
        <v>715</v>
      </c>
      <c r="N51" s="63">
        <v>699</v>
      </c>
      <c r="O51" s="64">
        <f t="shared" si="2"/>
        <v>657.5</v>
      </c>
    </row>
    <row r="52" spans="1:15" x14ac:dyDescent="0.2">
      <c r="A52" s="65" t="s">
        <v>59</v>
      </c>
      <c r="B52" s="11"/>
      <c r="C52" s="82">
        <v>416</v>
      </c>
      <c r="D52" s="82">
        <v>411</v>
      </c>
      <c r="E52" s="82">
        <v>413</v>
      </c>
      <c r="F52" s="82">
        <v>409</v>
      </c>
      <c r="G52" s="82">
        <v>474</v>
      </c>
      <c r="H52" s="82">
        <v>447</v>
      </c>
      <c r="I52" s="82">
        <v>488</v>
      </c>
      <c r="J52" s="82">
        <v>442</v>
      </c>
      <c r="K52" s="82">
        <v>517</v>
      </c>
      <c r="L52" s="63">
        <v>527</v>
      </c>
      <c r="M52" s="63">
        <v>555</v>
      </c>
      <c r="N52" s="63">
        <v>495</v>
      </c>
      <c r="O52" s="64">
        <f t="shared" si="2"/>
        <v>466.16666666666669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61"/>
      <c r="M53" s="61"/>
      <c r="N53" s="61"/>
      <c r="O53" s="64"/>
    </row>
    <row r="54" spans="1:15" x14ac:dyDescent="0.2">
      <c r="A54" s="5" t="s">
        <v>24</v>
      </c>
      <c r="B54" s="6"/>
      <c r="C54" s="67">
        <f>SUM(C37:C53)</f>
        <v>3929</v>
      </c>
      <c r="D54" s="67">
        <f t="shared" ref="D54:N54" si="3">SUM(D37:D53)</f>
        <v>4022</v>
      </c>
      <c r="E54" s="67">
        <f t="shared" si="3"/>
        <v>3981</v>
      </c>
      <c r="F54" s="67">
        <f t="shared" si="3"/>
        <v>3995</v>
      </c>
      <c r="G54" s="67">
        <f t="shared" si="3"/>
        <v>4243</v>
      </c>
      <c r="H54" s="67">
        <f t="shared" si="3"/>
        <v>4660</v>
      </c>
      <c r="I54" s="67">
        <f t="shared" si="3"/>
        <v>5242</v>
      </c>
      <c r="J54" s="67">
        <f t="shared" si="3"/>
        <v>4535</v>
      </c>
      <c r="K54" s="67">
        <f t="shared" si="3"/>
        <v>4515</v>
      </c>
      <c r="L54" s="67">
        <f t="shared" si="3"/>
        <v>4552</v>
      </c>
      <c r="M54" s="67">
        <f t="shared" si="3"/>
        <v>4646</v>
      </c>
      <c r="N54" s="67">
        <f t="shared" si="3"/>
        <v>4608</v>
      </c>
      <c r="O54" s="68">
        <f>SUM(C54:N54)/12</f>
        <v>4410.666666666667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>C54/C25</f>
        <v>0.43879830243466605</v>
      </c>
      <c r="D56" s="76">
        <f t="shared" ref="D56:O56" si="4">D54/D25</f>
        <v>0.43429435266169958</v>
      </c>
      <c r="E56" s="76">
        <f t="shared" si="4"/>
        <v>0.43276443091640393</v>
      </c>
      <c r="F56" s="76">
        <f t="shared" si="4"/>
        <v>0.44036596119929455</v>
      </c>
      <c r="G56" s="76">
        <f t="shared" si="4"/>
        <v>0.45608943351607006</v>
      </c>
      <c r="H56" s="76">
        <f t="shared" si="4"/>
        <v>0.49176867876741243</v>
      </c>
      <c r="I56" s="76">
        <f t="shared" si="4"/>
        <v>0.51604646583973224</v>
      </c>
      <c r="J56" s="76">
        <f t="shared" si="4"/>
        <v>0.50800940965609942</v>
      </c>
      <c r="K56" s="76">
        <f t="shared" si="4"/>
        <v>0.48621580874434633</v>
      </c>
      <c r="L56" s="76">
        <f t="shared" si="4"/>
        <v>0.47362397253147437</v>
      </c>
      <c r="M56" s="76">
        <f t="shared" si="4"/>
        <v>0.4719626168224299</v>
      </c>
      <c r="N56" s="76">
        <f t="shared" si="4"/>
        <v>0.45439305788383788</v>
      </c>
      <c r="O56" s="77">
        <f t="shared" si="4"/>
        <v>0.46742970185106686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M7" sqref="M7:M22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63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79">
        <v>32</v>
      </c>
      <c r="D7" s="62">
        <v>36</v>
      </c>
      <c r="E7" s="80">
        <v>29</v>
      </c>
      <c r="F7" s="80">
        <v>29</v>
      </c>
      <c r="G7" s="79">
        <v>58</v>
      </c>
      <c r="H7" s="80">
        <v>55</v>
      </c>
      <c r="I7" s="80">
        <v>52</v>
      </c>
      <c r="J7" s="81">
        <v>44</v>
      </c>
      <c r="K7" s="79">
        <v>52</v>
      </c>
      <c r="L7" s="63">
        <v>67</v>
      </c>
      <c r="M7" s="63">
        <v>74</v>
      </c>
      <c r="N7" s="63">
        <v>66</v>
      </c>
      <c r="O7" s="64">
        <f>SUM(C7:N7)/12</f>
        <v>49.5</v>
      </c>
    </row>
    <row r="8" spans="1:15" x14ac:dyDescent="0.2">
      <c r="A8" s="60" t="s">
        <v>52</v>
      </c>
      <c r="B8" s="11"/>
      <c r="C8" s="79">
        <v>16</v>
      </c>
      <c r="D8" s="80">
        <v>13</v>
      </c>
      <c r="E8" s="80">
        <v>13</v>
      </c>
      <c r="F8" s="80">
        <v>9</v>
      </c>
      <c r="G8" s="80">
        <v>8</v>
      </c>
      <c r="H8" s="80">
        <v>8</v>
      </c>
      <c r="I8" s="80">
        <v>7</v>
      </c>
      <c r="J8" s="81">
        <v>4</v>
      </c>
      <c r="K8" s="79">
        <v>10</v>
      </c>
      <c r="L8" s="63">
        <v>10</v>
      </c>
      <c r="M8" s="63">
        <v>7</v>
      </c>
      <c r="N8" s="63">
        <v>10</v>
      </c>
      <c r="O8" s="64">
        <f t="shared" ref="O8:O25" si="0">SUM(C8:N8)/12</f>
        <v>9.5833333333333339</v>
      </c>
    </row>
    <row r="9" spans="1:15" x14ac:dyDescent="0.2">
      <c r="A9" s="65" t="s">
        <v>19</v>
      </c>
      <c r="B9" s="11"/>
      <c r="C9" s="79">
        <v>789</v>
      </c>
      <c r="D9" s="80">
        <v>807</v>
      </c>
      <c r="E9" s="80">
        <v>782</v>
      </c>
      <c r="F9" s="80">
        <v>764</v>
      </c>
      <c r="G9" s="80">
        <v>801</v>
      </c>
      <c r="H9" s="80">
        <v>811</v>
      </c>
      <c r="I9" s="80">
        <v>790</v>
      </c>
      <c r="J9" s="81">
        <v>772</v>
      </c>
      <c r="K9" s="79">
        <v>947</v>
      </c>
      <c r="L9" s="63">
        <v>985</v>
      </c>
      <c r="M9" s="63">
        <v>1023</v>
      </c>
      <c r="N9" s="63">
        <v>981</v>
      </c>
      <c r="O9" s="64">
        <f t="shared" si="0"/>
        <v>854.33333333333337</v>
      </c>
    </row>
    <row r="10" spans="1:15" x14ac:dyDescent="0.2">
      <c r="A10" s="65" t="s">
        <v>20</v>
      </c>
      <c r="B10" s="11"/>
      <c r="C10" s="79">
        <v>12</v>
      </c>
      <c r="D10" s="80">
        <v>8</v>
      </c>
      <c r="E10" s="80">
        <v>8</v>
      </c>
      <c r="F10" s="80">
        <v>7</v>
      </c>
      <c r="G10" s="80">
        <v>5</v>
      </c>
      <c r="H10" s="80">
        <v>8</v>
      </c>
      <c r="I10" s="80">
        <v>5</v>
      </c>
      <c r="J10" s="81">
        <v>6</v>
      </c>
      <c r="K10" s="79">
        <v>5</v>
      </c>
      <c r="L10" s="63">
        <v>3</v>
      </c>
      <c r="M10" s="63">
        <v>5</v>
      </c>
      <c r="N10" s="63">
        <v>4</v>
      </c>
      <c r="O10" s="64">
        <f t="shared" si="0"/>
        <v>6.333333333333333</v>
      </c>
    </row>
    <row r="11" spans="1:15" x14ac:dyDescent="0.2">
      <c r="A11" s="43" t="s">
        <v>53</v>
      </c>
      <c r="B11" s="11"/>
      <c r="C11" s="79">
        <v>20</v>
      </c>
      <c r="D11" s="80">
        <v>20</v>
      </c>
      <c r="E11" s="80">
        <v>26</v>
      </c>
      <c r="F11" s="80">
        <v>25</v>
      </c>
      <c r="G11" s="80">
        <v>26</v>
      </c>
      <c r="H11" s="80">
        <v>31</v>
      </c>
      <c r="I11" s="80">
        <v>26</v>
      </c>
      <c r="J11" s="81">
        <v>20</v>
      </c>
      <c r="K11" s="79">
        <v>22</v>
      </c>
      <c r="L11" s="63">
        <v>29</v>
      </c>
      <c r="M11" s="63">
        <v>25</v>
      </c>
      <c r="N11" s="63">
        <v>24</v>
      </c>
      <c r="O11" s="64">
        <f t="shared" si="0"/>
        <v>24.5</v>
      </c>
    </row>
    <row r="12" spans="1:15" x14ac:dyDescent="0.2">
      <c r="A12" s="43" t="s">
        <v>35</v>
      </c>
      <c r="B12" s="11"/>
      <c r="C12" s="79">
        <v>1086</v>
      </c>
      <c r="D12" s="62">
        <v>1159</v>
      </c>
      <c r="E12" s="80">
        <v>1147</v>
      </c>
      <c r="F12" s="80">
        <v>1138</v>
      </c>
      <c r="G12" s="80">
        <v>1210</v>
      </c>
      <c r="H12" s="80">
        <v>1177</v>
      </c>
      <c r="I12" s="80">
        <v>1117</v>
      </c>
      <c r="J12" s="81">
        <v>922</v>
      </c>
      <c r="K12" s="79">
        <v>1139</v>
      </c>
      <c r="L12" s="62">
        <v>1199</v>
      </c>
      <c r="M12" s="63">
        <v>1319</v>
      </c>
      <c r="N12" s="63">
        <v>1326</v>
      </c>
      <c r="O12" s="64">
        <f t="shared" si="0"/>
        <v>1161.5833333333333</v>
      </c>
    </row>
    <row r="13" spans="1:15" x14ac:dyDescent="0.2">
      <c r="A13" s="65" t="s">
        <v>29</v>
      </c>
      <c r="B13" s="11"/>
      <c r="C13" s="79">
        <v>1389</v>
      </c>
      <c r="D13" s="80">
        <v>1445</v>
      </c>
      <c r="E13" s="80">
        <v>1473</v>
      </c>
      <c r="F13" s="80">
        <v>1509</v>
      </c>
      <c r="G13" s="80">
        <v>1578</v>
      </c>
      <c r="H13" s="80">
        <v>1549</v>
      </c>
      <c r="I13" s="80">
        <v>1491</v>
      </c>
      <c r="J13" s="81">
        <v>1373</v>
      </c>
      <c r="K13" s="79">
        <v>1661</v>
      </c>
      <c r="L13" s="62">
        <v>1639</v>
      </c>
      <c r="M13" s="63">
        <v>1639</v>
      </c>
      <c r="N13" s="63">
        <v>1527</v>
      </c>
      <c r="O13" s="64">
        <f t="shared" si="0"/>
        <v>1522.75</v>
      </c>
    </row>
    <row r="14" spans="1:15" x14ac:dyDescent="0.2">
      <c r="A14" s="65" t="s">
        <v>21</v>
      </c>
      <c r="B14" s="11"/>
      <c r="C14" s="79">
        <v>265</v>
      </c>
      <c r="D14" s="80">
        <v>258</v>
      </c>
      <c r="E14" s="80">
        <v>232</v>
      </c>
      <c r="F14" s="80">
        <v>247</v>
      </c>
      <c r="G14" s="80">
        <v>245</v>
      </c>
      <c r="H14" s="80">
        <v>245</v>
      </c>
      <c r="I14" s="80">
        <v>221</v>
      </c>
      <c r="J14" s="81">
        <v>212</v>
      </c>
      <c r="K14" s="79">
        <v>243</v>
      </c>
      <c r="L14" s="62">
        <v>249</v>
      </c>
      <c r="M14" s="63">
        <v>294</v>
      </c>
      <c r="N14" s="63">
        <v>284</v>
      </c>
      <c r="O14" s="64">
        <f t="shared" si="0"/>
        <v>249.58333333333334</v>
      </c>
    </row>
    <row r="15" spans="1:15" x14ac:dyDescent="0.2">
      <c r="A15" s="43" t="s">
        <v>30</v>
      </c>
      <c r="B15" s="11"/>
      <c r="C15" s="79">
        <v>794</v>
      </c>
      <c r="D15" s="80">
        <v>821</v>
      </c>
      <c r="E15" s="80">
        <v>775</v>
      </c>
      <c r="F15" s="80">
        <v>741</v>
      </c>
      <c r="G15" s="80">
        <v>731</v>
      </c>
      <c r="H15" s="80">
        <v>698</v>
      </c>
      <c r="I15" s="80">
        <v>652</v>
      </c>
      <c r="J15" s="81">
        <v>541</v>
      </c>
      <c r="K15" s="79">
        <v>656</v>
      </c>
      <c r="L15" s="62">
        <v>674</v>
      </c>
      <c r="M15" s="63">
        <v>815</v>
      </c>
      <c r="N15" s="63">
        <v>751</v>
      </c>
      <c r="O15" s="64">
        <f t="shared" si="0"/>
        <v>720.75</v>
      </c>
    </row>
    <row r="16" spans="1:15" x14ac:dyDescent="0.2">
      <c r="A16" s="43" t="s">
        <v>54</v>
      </c>
      <c r="B16" s="11"/>
      <c r="C16" s="79">
        <v>78</v>
      </c>
      <c r="D16" s="80">
        <v>83</v>
      </c>
      <c r="E16" s="80">
        <v>81</v>
      </c>
      <c r="F16" s="80">
        <v>79</v>
      </c>
      <c r="G16" s="80">
        <v>87</v>
      </c>
      <c r="H16" s="80">
        <v>83</v>
      </c>
      <c r="I16" s="80">
        <v>105</v>
      </c>
      <c r="J16" s="81">
        <v>98</v>
      </c>
      <c r="K16" s="79">
        <v>103</v>
      </c>
      <c r="L16" s="62">
        <v>102</v>
      </c>
      <c r="M16" s="63">
        <v>107</v>
      </c>
      <c r="N16" s="63">
        <v>113</v>
      </c>
      <c r="O16" s="64">
        <f t="shared" si="0"/>
        <v>93.25</v>
      </c>
    </row>
    <row r="17" spans="1:31" ht="15" x14ac:dyDescent="0.25">
      <c r="A17" s="60" t="s">
        <v>22</v>
      </c>
      <c r="B17" s="11"/>
      <c r="C17" s="79">
        <v>110</v>
      </c>
      <c r="D17" s="80">
        <v>109</v>
      </c>
      <c r="E17" s="80">
        <v>101</v>
      </c>
      <c r="F17" s="80">
        <v>91</v>
      </c>
      <c r="G17" s="80">
        <v>91</v>
      </c>
      <c r="H17" s="80">
        <v>100</v>
      </c>
      <c r="I17" s="80">
        <v>97</v>
      </c>
      <c r="J17" s="81">
        <v>100</v>
      </c>
      <c r="K17" s="79">
        <v>115</v>
      </c>
      <c r="L17" s="62">
        <v>116</v>
      </c>
      <c r="M17" s="63">
        <v>121</v>
      </c>
      <c r="N17" s="63">
        <v>126</v>
      </c>
      <c r="O17" s="64">
        <f t="shared" si="0"/>
        <v>106.41666666666667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x14ac:dyDescent="0.2">
      <c r="A18" s="60" t="s">
        <v>55</v>
      </c>
      <c r="B18" s="11"/>
      <c r="C18" s="79">
        <v>54</v>
      </c>
      <c r="D18" s="80">
        <v>55</v>
      </c>
      <c r="E18" s="80">
        <v>52</v>
      </c>
      <c r="F18" s="80">
        <v>54</v>
      </c>
      <c r="G18" s="80">
        <v>57</v>
      </c>
      <c r="H18" s="80">
        <v>53</v>
      </c>
      <c r="I18" s="80">
        <v>59</v>
      </c>
      <c r="J18" s="81">
        <v>50</v>
      </c>
      <c r="K18" s="79">
        <v>58</v>
      </c>
      <c r="L18" s="63">
        <v>59</v>
      </c>
      <c r="M18" s="63">
        <v>87</v>
      </c>
      <c r="N18" s="63">
        <v>88</v>
      </c>
      <c r="O18" s="64">
        <f t="shared" si="0"/>
        <v>60.5</v>
      </c>
    </row>
    <row r="19" spans="1:31" x14ac:dyDescent="0.2">
      <c r="A19" s="60" t="s">
        <v>56</v>
      </c>
      <c r="B19" s="11"/>
      <c r="C19" s="79">
        <v>690</v>
      </c>
      <c r="D19" s="80">
        <v>699</v>
      </c>
      <c r="E19" s="80">
        <v>581</v>
      </c>
      <c r="F19" s="80">
        <v>556</v>
      </c>
      <c r="G19" s="80">
        <v>414</v>
      </c>
      <c r="H19" s="80">
        <v>619</v>
      </c>
      <c r="I19" s="80">
        <v>668</v>
      </c>
      <c r="J19" s="81">
        <v>636</v>
      </c>
      <c r="K19" s="79">
        <v>460</v>
      </c>
      <c r="L19" s="63">
        <v>364</v>
      </c>
      <c r="M19" s="63">
        <v>397</v>
      </c>
      <c r="N19" s="63">
        <v>857</v>
      </c>
      <c r="O19" s="64">
        <f t="shared" si="0"/>
        <v>578.41666666666663</v>
      </c>
    </row>
    <row r="20" spans="1:31" ht="15" x14ac:dyDescent="0.25">
      <c r="A20" s="60" t="s">
        <v>57</v>
      </c>
      <c r="B20" s="11"/>
      <c r="C20" s="79">
        <v>183</v>
      </c>
      <c r="D20" s="80">
        <v>168</v>
      </c>
      <c r="E20" s="80">
        <v>163</v>
      </c>
      <c r="F20" s="80">
        <v>170</v>
      </c>
      <c r="G20" s="80">
        <v>205</v>
      </c>
      <c r="H20" s="80">
        <v>514</v>
      </c>
      <c r="I20" s="80">
        <v>770</v>
      </c>
      <c r="J20" s="81">
        <v>516</v>
      </c>
      <c r="K20" s="79">
        <v>240</v>
      </c>
      <c r="L20" s="63">
        <v>210</v>
      </c>
      <c r="M20" s="63">
        <v>209</v>
      </c>
      <c r="N20" s="63">
        <v>200</v>
      </c>
      <c r="O20" s="64">
        <f t="shared" si="0"/>
        <v>295.66666666666669</v>
      </c>
      <c r="P20" s="23"/>
    </row>
    <row r="21" spans="1:31" x14ac:dyDescent="0.2">
      <c r="A21" s="60" t="s">
        <v>58</v>
      </c>
      <c r="B21" s="11"/>
      <c r="C21" s="79">
        <v>719</v>
      </c>
      <c r="D21" s="80">
        <v>725</v>
      </c>
      <c r="E21" s="80">
        <v>703</v>
      </c>
      <c r="F21" s="80">
        <v>708</v>
      </c>
      <c r="G21" s="80">
        <v>712</v>
      </c>
      <c r="H21" s="80">
        <v>782</v>
      </c>
      <c r="I21" s="80">
        <v>767</v>
      </c>
      <c r="J21" s="81">
        <v>699</v>
      </c>
      <c r="K21" s="80">
        <f>285+146+110+72+127+16</f>
        <v>756</v>
      </c>
      <c r="L21" s="63">
        <v>771</v>
      </c>
      <c r="M21" s="63">
        <v>819</v>
      </c>
      <c r="N21" s="63">
        <v>769</v>
      </c>
      <c r="O21" s="64">
        <f t="shared" si="0"/>
        <v>744.16666666666663</v>
      </c>
    </row>
    <row r="22" spans="1:31" x14ac:dyDescent="0.2">
      <c r="A22" s="65" t="s">
        <v>59</v>
      </c>
      <c r="B22" s="11"/>
      <c r="C22" s="79">
        <v>908</v>
      </c>
      <c r="D22" s="80">
        <v>919</v>
      </c>
      <c r="E22" s="80">
        <v>826</v>
      </c>
      <c r="F22" s="80">
        <v>836</v>
      </c>
      <c r="G22" s="80">
        <v>798</v>
      </c>
      <c r="H22" s="80">
        <v>783</v>
      </c>
      <c r="I22" s="80">
        <v>781</v>
      </c>
      <c r="J22" s="81">
        <v>735</v>
      </c>
      <c r="K22" s="80">
        <v>840</v>
      </c>
      <c r="L22" s="63">
        <v>859</v>
      </c>
      <c r="M22" s="63">
        <v>832</v>
      </c>
      <c r="N22" s="63">
        <v>658</v>
      </c>
      <c r="O22" s="64">
        <f t="shared" si="0"/>
        <v>814.58333333333337</v>
      </c>
    </row>
    <row r="23" spans="1:31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31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31" x14ac:dyDescent="0.2">
      <c r="A25" s="10" t="s">
        <v>24</v>
      </c>
      <c r="B25" s="11"/>
      <c r="C25" s="61">
        <f>SUM(C7:C22)</f>
        <v>7145</v>
      </c>
      <c r="D25" s="61">
        <f t="shared" ref="D25:N25" si="1">SUM(D7:D22)</f>
        <v>7325</v>
      </c>
      <c r="E25" s="61">
        <f t="shared" si="1"/>
        <v>6992</v>
      </c>
      <c r="F25" s="61">
        <f t="shared" si="1"/>
        <v>6963</v>
      </c>
      <c r="G25" s="61">
        <f t="shared" si="1"/>
        <v>7026</v>
      </c>
      <c r="H25" s="61">
        <f t="shared" si="1"/>
        <v>7516</v>
      </c>
      <c r="I25" s="61">
        <f t="shared" si="1"/>
        <v>7608</v>
      </c>
      <c r="J25" s="61">
        <f t="shared" si="1"/>
        <v>6728</v>
      </c>
      <c r="K25" s="61">
        <f t="shared" si="1"/>
        <v>7307</v>
      </c>
      <c r="L25" s="61">
        <f t="shared" si="1"/>
        <v>7336</v>
      </c>
      <c r="M25" s="61">
        <f t="shared" si="1"/>
        <v>7773</v>
      </c>
      <c r="N25" s="61">
        <f t="shared" si="1"/>
        <v>7784</v>
      </c>
      <c r="O25" s="64">
        <f t="shared" si="0"/>
        <v>7291.916666666667</v>
      </c>
    </row>
    <row r="26" spans="1:31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3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3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3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31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31" x14ac:dyDescent="0.2">
      <c r="A32" s="2" t="s">
        <v>60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82">
        <v>11</v>
      </c>
      <c r="D37" s="83">
        <v>13</v>
      </c>
      <c r="E37" s="83">
        <v>9</v>
      </c>
      <c r="F37" s="82">
        <v>10</v>
      </c>
      <c r="G37" s="83">
        <v>38</v>
      </c>
      <c r="H37" s="83">
        <v>34</v>
      </c>
      <c r="I37" s="83">
        <v>33</v>
      </c>
      <c r="J37" s="82">
        <v>28</v>
      </c>
      <c r="K37" s="79">
        <v>30</v>
      </c>
      <c r="L37" s="63">
        <v>38</v>
      </c>
      <c r="M37" s="63">
        <v>35</v>
      </c>
      <c r="N37" s="63">
        <v>29</v>
      </c>
      <c r="O37" s="64">
        <f>SUM(C37:N37)/12</f>
        <v>25.666666666666668</v>
      </c>
    </row>
    <row r="38" spans="1:16" x14ac:dyDescent="0.2">
      <c r="A38" s="60" t="s">
        <v>52</v>
      </c>
      <c r="B38" s="11"/>
      <c r="C38" s="82">
        <v>2</v>
      </c>
      <c r="D38" s="83">
        <v>1</v>
      </c>
      <c r="E38" s="83">
        <v>1</v>
      </c>
      <c r="F38" s="83">
        <v>1</v>
      </c>
      <c r="G38" s="83">
        <v>2</v>
      </c>
      <c r="H38" s="83">
        <v>2</v>
      </c>
      <c r="I38" s="83">
        <v>3</v>
      </c>
      <c r="J38" s="82">
        <v>1</v>
      </c>
      <c r="K38" s="79">
        <v>3</v>
      </c>
      <c r="L38" s="63">
        <v>3</v>
      </c>
      <c r="M38" s="63">
        <v>2</v>
      </c>
      <c r="N38" s="63">
        <v>2</v>
      </c>
      <c r="O38" s="64">
        <f t="shared" ref="O38:O54" si="2">SUM(C38:N38)/12</f>
        <v>1.9166666666666667</v>
      </c>
    </row>
    <row r="39" spans="1:16" x14ac:dyDescent="0.2">
      <c r="A39" s="65" t="s">
        <v>19</v>
      </c>
      <c r="B39" s="11"/>
      <c r="C39" s="82">
        <v>369</v>
      </c>
      <c r="D39" s="83">
        <v>370</v>
      </c>
      <c r="E39" s="83">
        <v>347</v>
      </c>
      <c r="F39" s="83">
        <v>349</v>
      </c>
      <c r="G39" s="83">
        <v>358</v>
      </c>
      <c r="H39" s="83">
        <v>355</v>
      </c>
      <c r="I39" s="83">
        <v>346</v>
      </c>
      <c r="J39" s="82">
        <v>314</v>
      </c>
      <c r="K39" s="79">
        <v>369</v>
      </c>
      <c r="L39" s="63">
        <v>390</v>
      </c>
      <c r="M39" s="63">
        <v>405</v>
      </c>
      <c r="N39" s="63">
        <v>380</v>
      </c>
      <c r="O39" s="64">
        <f t="shared" si="2"/>
        <v>362.66666666666669</v>
      </c>
    </row>
    <row r="40" spans="1:16" x14ac:dyDescent="0.2">
      <c r="A40" s="65" t="s">
        <v>20</v>
      </c>
      <c r="B40" s="11"/>
      <c r="C40" s="82">
        <v>1</v>
      </c>
      <c r="D40" s="83">
        <v>0</v>
      </c>
      <c r="E40" s="83">
        <v>1</v>
      </c>
      <c r="F40" s="83">
        <v>0</v>
      </c>
      <c r="G40" s="83">
        <v>0</v>
      </c>
      <c r="H40" s="83">
        <v>1</v>
      </c>
      <c r="I40" s="83">
        <v>0</v>
      </c>
      <c r="J40" s="82">
        <v>0</v>
      </c>
      <c r="K40" s="79">
        <v>0</v>
      </c>
      <c r="L40" s="63"/>
      <c r="M40" s="85">
        <v>0</v>
      </c>
      <c r="N40" s="63"/>
      <c r="O40" s="64">
        <f t="shared" si="2"/>
        <v>0.25</v>
      </c>
    </row>
    <row r="41" spans="1:16" x14ac:dyDescent="0.2">
      <c r="A41" s="43" t="s">
        <v>53</v>
      </c>
      <c r="B41" s="11"/>
      <c r="C41" s="82">
        <v>7</v>
      </c>
      <c r="D41" s="83">
        <v>9</v>
      </c>
      <c r="E41" s="83">
        <v>9</v>
      </c>
      <c r="F41" s="83">
        <v>8</v>
      </c>
      <c r="G41" s="83">
        <v>7</v>
      </c>
      <c r="H41" s="83">
        <v>6</v>
      </c>
      <c r="I41" s="83">
        <v>5</v>
      </c>
      <c r="J41" s="82">
        <v>5</v>
      </c>
      <c r="K41" s="79">
        <v>7</v>
      </c>
      <c r="L41" s="63">
        <v>9</v>
      </c>
      <c r="M41" s="63">
        <v>7</v>
      </c>
      <c r="N41" s="63">
        <v>8</v>
      </c>
      <c r="O41" s="64">
        <f t="shared" si="2"/>
        <v>7.25</v>
      </c>
    </row>
    <row r="42" spans="1:16" x14ac:dyDescent="0.2">
      <c r="A42" s="43" t="s">
        <v>35</v>
      </c>
      <c r="B42" s="11"/>
      <c r="C42" s="82">
        <v>122</v>
      </c>
      <c r="D42" s="83">
        <v>123</v>
      </c>
      <c r="E42" s="83">
        <v>120</v>
      </c>
      <c r="F42" s="83">
        <v>122</v>
      </c>
      <c r="G42" s="83">
        <v>119</v>
      </c>
      <c r="H42" s="83">
        <v>116</v>
      </c>
      <c r="I42" s="83">
        <v>121</v>
      </c>
      <c r="J42" s="82">
        <v>108</v>
      </c>
      <c r="K42" s="79">
        <v>105</v>
      </c>
      <c r="L42" s="63">
        <v>111</v>
      </c>
      <c r="M42" s="63">
        <v>128</v>
      </c>
      <c r="N42" s="63">
        <v>140</v>
      </c>
      <c r="O42" s="64">
        <f t="shared" si="2"/>
        <v>119.58333333333333</v>
      </c>
    </row>
    <row r="43" spans="1:16" x14ac:dyDescent="0.2">
      <c r="A43" s="65" t="s">
        <v>29</v>
      </c>
      <c r="B43" s="11"/>
      <c r="C43" s="82">
        <v>837</v>
      </c>
      <c r="D43" s="83">
        <v>834</v>
      </c>
      <c r="E43" s="83">
        <v>867</v>
      </c>
      <c r="F43" s="83">
        <v>884</v>
      </c>
      <c r="G43" s="83">
        <v>933</v>
      </c>
      <c r="H43" s="83">
        <v>923</v>
      </c>
      <c r="I43" s="83">
        <v>884</v>
      </c>
      <c r="J43" s="82">
        <v>822</v>
      </c>
      <c r="K43" s="79">
        <v>1011</v>
      </c>
      <c r="L43" s="63">
        <v>1010</v>
      </c>
      <c r="M43" s="63">
        <v>975</v>
      </c>
      <c r="N43" s="63">
        <v>895</v>
      </c>
      <c r="O43" s="64">
        <f t="shared" si="2"/>
        <v>906.25</v>
      </c>
    </row>
    <row r="44" spans="1:16" x14ac:dyDescent="0.2">
      <c r="A44" s="65" t="s">
        <v>21</v>
      </c>
      <c r="B44" s="11"/>
      <c r="C44" s="82">
        <v>96</v>
      </c>
      <c r="D44" s="83">
        <v>96</v>
      </c>
      <c r="E44" s="83">
        <v>92</v>
      </c>
      <c r="F44" s="83">
        <v>93</v>
      </c>
      <c r="G44" s="83">
        <v>95</v>
      </c>
      <c r="H44" s="83">
        <v>104</v>
      </c>
      <c r="I44" s="83">
        <v>90</v>
      </c>
      <c r="J44" s="82">
        <v>91</v>
      </c>
      <c r="K44" s="79">
        <v>94</v>
      </c>
      <c r="L44" s="63">
        <v>94</v>
      </c>
      <c r="M44" s="63">
        <v>107</v>
      </c>
      <c r="N44" s="63">
        <v>100</v>
      </c>
      <c r="O44" s="64">
        <f t="shared" si="2"/>
        <v>96</v>
      </c>
    </row>
    <row r="45" spans="1:16" ht="15" x14ac:dyDescent="0.25">
      <c r="A45" s="43" t="s">
        <v>30</v>
      </c>
      <c r="B45" s="11"/>
      <c r="C45" s="82">
        <v>502</v>
      </c>
      <c r="D45" s="83">
        <v>505</v>
      </c>
      <c r="E45" s="83">
        <v>485</v>
      </c>
      <c r="F45" s="83">
        <v>465</v>
      </c>
      <c r="G45" s="83">
        <v>465</v>
      </c>
      <c r="H45" s="83">
        <v>440</v>
      </c>
      <c r="I45" s="83">
        <v>434</v>
      </c>
      <c r="J45" s="82">
        <v>345</v>
      </c>
      <c r="K45" s="79">
        <v>391</v>
      </c>
      <c r="L45" s="63">
        <v>401</v>
      </c>
      <c r="M45" s="63">
        <v>499</v>
      </c>
      <c r="N45" s="63">
        <v>448</v>
      </c>
      <c r="O45" s="64">
        <f t="shared" si="2"/>
        <v>448.33333333333331</v>
      </c>
      <c r="P45" s="23"/>
    </row>
    <row r="46" spans="1:16" x14ac:dyDescent="0.2">
      <c r="A46" s="43" t="s">
        <v>54</v>
      </c>
      <c r="B46" s="11"/>
      <c r="C46" s="82">
        <v>34</v>
      </c>
      <c r="D46" s="83">
        <v>37</v>
      </c>
      <c r="E46" s="83">
        <v>37</v>
      </c>
      <c r="F46" s="83">
        <v>39</v>
      </c>
      <c r="G46" s="83">
        <v>40</v>
      </c>
      <c r="H46" s="83">
        <v>37</v>
      </c>
      <c r="I46" s="83">
        <v>44</v>
      </c>
      <c r="J46" s="82">
        <v>44</v>
      </c>
      <c r="K46" s="79">
        <v>47</v>
      </c>
      <c r="L46" s="63">
        <v>49</v>
      </c>
      <c r="M46" s="63">
        <v>46</v>
      </c>
      <c r="N46" s="63">
        <v>47</v>
      </c>
      <c r="O46" s="64">
        <f t="shared" si="2"/>
        <v>41.75</v>
      </c>
    </row>
    <row r="47" spans="1:16" x14ac:dyDescent="0.2">
      <c r="A47" s="60" t="s">
        <v>22</v>
      </c>
      <c r="B47" s="11"/>
      <c r="C47" s="82">
        <v>58</v>
      </c>
      <c r="D47" s="83">
        <v>58</v>
      </c>
      <c r="E47" s="83">
        <v>55</v>
      </c>
      <c r="F47" s="83">
        <v>48</v>
      </c>
      <c r="G47" s="83">
        <v>48</v>
      </c>
      <c r="H47" s="83">
        <v>56</v>
      </c>
      <c r="I47" s="83">
        <v>58</v>
      </c>
      <c r="J47" s="82">
        <v>53</v>
      </c>
      <c r="K47" s="79">
        <v>68</v>
      </c>
      <c r="L47" s="63">
        <v>71</v>
      </c>
      <c r="M47" s="63">
        <v>72</v>
      </c>
      <c r="N47" s="63">
        <v>68</v>
      </c>
      <c r="O47" s="64">
        <f t="shared" si="2"/>
        <v>59.416666666666664</v>
      </c>
    </row>
    <row r="48" spans="1:16" x14ac:dyDescent="0.2">
      <c r="A48" s="60" t="s">
        <v>55</v>
      </c>
      <c r="B48" s="11"/>
      <c r="C48" s="82">
        <v>35</v>
      </c>
      <c r="D48" s="83">
        <v>31</v>
      </c>
      <c r="E48" s="83">
        <v>32</v>
      </c>
      <c r="F48" s="83">
        <v>28</v>
      </c>
      <c r="G48" s="83">
        <v>31</v>
      </c>
      <c r="H48" s="83">
        <v>28</v>
      </c>
      <c r="I48" s="83">
        <v>29</v>
      </c>
      <c r="J48" s="82">
        <v>23</v>
      </c>
      <c r="K48" s="79">
        <v>24</v>
      </c>
      <c r="L48" s="63">
        <v>25</v>
      </c>
      <c r="M48" s="63">
        <v>43</v>
      </c>
      <c r="N48" s="63">
        <v>45</v>
      </c>
      <c r="O48" s="64">
        <f t="shared" si="2"/>
        <v>31.166666666666668</v>
      </c>
    </row>
    <row r="49" spans="1:15" x14ac:dyDescent="0.2">
      <c r="A49" s="60" t="s">
        <v>56</v>
      </c>
      <c r="B49" s="11"/>
      <c r="C49" s="82">
        <v>204</v>
      </c>
      <c r="D49" s="83">
        <v>191</v>
      </c>
      <c r="E49" s="83">
        <v>187</v>
      </c>
      <c r="F49" s="83">
        <v>295</v>
      </c>
      <c r="G49" s="83">
        <v>231</v>
      </c>
      <c r="H49" s="83">
        <v>446</v>
      </c>
      <c r="I49" s="83">
        <v>501</v>
      </c>
      <c r="J49" s="82">
        <v>460</v>
      </c>
      <c r="K49" s="79">
        <v>303</v>
      </c>
      <c r="L49" s="63">
        <v>219</v>
      </c>
      <c r="M49" s="63">
        <v>203</v>
      </c>
      <c r="N49" s="63">
        <v>332</v>
      </c>
      <c r="O49" s="64">
        <f t="shared" si="2"/>
        <v>297.66666666666669</v>
      </c>
    </row>
    <row r="50" spans="1:15" x14ac:dyDescent="0.2">
      <c r="A50" s="60" t="s">
        <v>57</v>
      </c>
      <c r="B50" s="11"/>
      <c r="C50" s="82">
        <v>139</v>
      </c>
      <c r="D50" s="83">
        <v>121</v>
      </c>
      <c r="E50" s="83">
        <v>120</v>
      </c>
      <c r="F50" s="83">
        <v>120</v>
      </c>
      <c r="G50" s="83">
        <v>147</v>
      </c>
      <c r="H50" s="83">
        <v>418</v>
      </c>
      <c r="I50" s="83">
        <v>669</v>
      </c>
      <c r="J50" s="82">
        <v>442</v>
      </c>
      <c r="K50" s="79">
        <v>182</v>
      </c>
      <c r="L50" s="63">
        <v>150</v>
      </c>
      <c r="M50" s="63">
        <v>141</v>
      </c>
      <c r="N50" s="63">
        <v>140</v>
      </c>
      <c r="O50" s="64">
        <f t="shared" si="2"/>
        <v>232.41666666666666</v>
      </c>
    </row>
    <row r="51" spans="1:15" x14ac:dyDescent="0.2">
      <c r="A51" s="60" t="s">
        <v>58</v>
      </c>
      <c r="B51" s="11"/>
      <c r="C51" s="82">
        <v>495</v>
      </c>
      <c r="D51" s="83">
        <v>490</v>
      </c>
      <c r="E51" s="83">
        <v>469</v>
      </c>
      <c r="F51" s="83">
        <v>471</v>
      </c>
      <c r="G51" s="83">
        <v>487</v>
      </c>
      <c r="H51" s="83">
        <v>549</v>
      </c>
      <c r="I51" s="83">
        <v>546</v>
      </c>
      <c r="J51" s="82">
        <v>490</v>
      </c>
      <c r="K51" s="83">
        <f>180+80+144+102+15</f>
        <v>521</v>
      </c>
      <c r="L51" s="63">
        <v>542</v>
      </c>
      <c r="M51" s="63">
        <v>569</v>
      </c>
      <c r="N51" s="63">
        <v>527</v>
      </c>
      <c r="O51" s="64">
        <f t="shared" si="2"/>
        <v>513</v>
      </c>
    </row>
    <row r="52" spans="1:15" x14ac:dyDescent="0.2">
      <c r="A52" s="65" t="s">
        <v>59</v>
      </c>
      <c r="B52" s="11"/>
      <c r="C52" s="82">
        <v>429</v>
      </c>
      <c r="D52" s="83">
        <v>424</v>
      </c>
      <c r="E52" s="83">
        <v>386</v>
      </c>
      <c r="F52" s="83">
        <v>405</v>
      </c>
      <c r="G52" s="83">
        <v>395</v>
      </c>
      <c r="H52" s="83">
        <v>403</v>
      </c>
      <c r="I52" s="83">
        <v>398</v>
      </c>
      <c r="J52" s="82">
        <v>393</v>
      </c>
      <c r="K52" s="83">
        <v>418</v>
      </c>
      <c r="L52" s="63">
        <v>424</v>
      </c>
      <c r="M52" s="63">
        <v>408</v>
      </c>
      <c r="N52" s="63">
        <v>319</v>
      </c>
      <c r="O52" s="64">
        <f t="shared" si="2"/>
        <v>400.16666666666669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61"/>
      <c r="M53" s="61"/>
      <c r="N53" s="61"/>
      <c r="O53" s="64"/>
    </row>
    <row r="54" spans="1:15" x14ac:dyDescent="0.2">
      <c r="A54" s="5" t="s">
        <v>24</v>
      </c>
      <c r="B54" s="6"/>
      <c r="C54" s="67">
        <f>SUM(C37:C53)</f>
        <v>3341</v>
      </c>
      <c r="D54" s="67">
        <f t="shared" ref="D54:N54" si="3">SUM(D37:D53)</f>
        <v>3303</v>
      </c>
      <c r="E54" s="67">
        <f t="shared" si="3"/>
        <v>3217</v>
      </c>
      <c r="F54" s="67">
        <f t="shared" si="3"/>
        <v>3338</v>
      </c>
      <c r="G54" s="67">
        <f t="shared" si="3"/>
        <v>3396</v>
      </c>
      <c r="H54" s="67">
        <f t="shared" si="3"/>
        <v>3918</v>
      </c>
      <c r="I54" s="67">
        <f t="shared" si="3"/>
        <v>4161</v>
      </c>
      <c r="J54" s="67">
        <f t="shared" si="3"/>
        <v>3619</v>
      </c>
      <c r="K54" s="67">
        <f t="shared" si="3"/>
        <v>3573</v>
      </c>
      <c r="L54" s="67">
        <f t="shared" si="3"/>
        <v>3536</v>
      </c>
      <c r="M54" s="67">
        <f t="shared" si="3"/>
        <v>3640</v>
      </c>
      <c r="N54" s="67">
        <f t="shared" si="3"/>
        <v>3480</v>
      </c>
      <c r="O54" s="68">
        <f t="shared" si="2"/>
        <v>3543.5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>C54/C25</f>
        <v>0.46759972008397482</v>
      </c>
      <c r="D56" s="76">
        <f t="shared" ref="D56:O56" si="4">D54/D25</f>
        <v>0.45092150170648465</v>
      </c>
      <c r="E56" s="76">
        <f t="shared" si="4"/>
        <v>0.46009725400457668</v>
      </c>
      <c r="F56" s="76">
        <f t="shared" si="4"/>
        <v>0.4793910670687922</v>
      </c>
      <c r="G56" s="76">
        <f t="shared" si="4"/>
        <v>0.48334756618274977</v>
      </c>
      <c r="H56" s="76">
        <f t="shared" si="4"/>
        <v>0.52128791910590744</v>
      </c>
      <c r="I56" s="76">
        <f t="shared" si="4"/>
        <v>0.54692429022082023</v>
      </c>
      <c r="J56" s="76">
        <f t="shared" si="4"/>
        <v>0.53790130796670632</v>
      </c>
      <c r="K56" s="76">
        <f t="shared" si="4"/>
        <v>0.48898316682633092</v>
      </c>
      <c r="L56" s="76">
        <f t="shared" si="4"/>
        <v>0.48200654307524538</v>
      </c>
      <c r="M56" s="76">
        <f t="shared" si="4"/>
        <v>0.46828766242120162</v>
      </c>
      <c r="N56" s="76">
        <f t="shared" si="4"/>
        <v>0.44707091469681398</v>
      </c>
      <c r="O56" s="77">
        <f t="shared" si="4"/>
        <v>0.48594905317531967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zoomScale="70" workbookViewId="0">
      <selection activeCell="A52" sqref="A52:G53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599</v>
      </c>
      <c r="D7" s="26">
        <v>634</v>
      </c>
      <c r="E7" s="26">
        <v>636</v>
      </c>
      <c r="F7" s="26">
        <v>619</v>
      </c>
      <c r="G7" s="40">
        <v>677</v>
      </c>
      <c r="H7" s="26">
        <v>642</v>
      </c>
      <c r="I7" s="26">
        <v>601</v>
      </c>
      <c r="J7" s="26">
        <v>584</v>
      </c>
      <c r="K7" s="26">
        <v>694</v>
      </c>
      <c r="L7" s="26">
        <v>770</v>
      </c>
      <c r="M7" s="26">
        <v>804</v>
      </c>
      <c r="N7" s="53">
        <v>595</v>
      </c>
      <c r="O7" s="26">
        <f>SUM(C7:N7)/12</f>
        <v>654.58333333333337</v>
      </c>
      <c r="P7" s="47"/>
    </row>
    <row r="8" spans="1:16" ht="15" x14ac:dyDescent="0.25">
      <c r="A8" s="15" t="s">
        <v>17</v>
      </c>
      <c r="B8" s="11"/>
      <c r="C8" s="23">
        <v>50</v>
      </c>
      <c r="D8" s="23">
        <f>46+6</f>
        <v>52</v>
      </c>
      <c r="E8" s="23">
        <f>42+6</f>
        <v>48</v>
      </c>
      <c r="F8" s="23">
        <v>50</v>
      </c>
      <c r="G8" s="24">
        <v>58</v>
      </c>
      <c r="H8" s="23">
        <f>53+8</f>
        <v>61</v>
      </c>
      <c r="I8" s="23">
        <f>44+8</f>
        <v>52</v>
      </c>
      <c r="J8" s="23">
        <v>47</v>
      </c>
      <c r="K8" s="23">
        <v>54</v>
      </c>
      <c r="L8" s="23">
        <v>50</v>
      </c>
      <c r="M8" s="23">
        <f>37+7</f>
        <v>44</v>
      </c>
      <c r="N8" s="24">
        <v>34</v>
      </c>
      <c r="O8" s="23">
        <f t="shared" ref="O8:O20" si="0">SUM(C8:N8)/12</f>
        <v>50</v>
      </c>
      <c r="P8" s="38"/>
    </row>
    <row r="9" spans="1:16" ht="15" x14ac:dyDescent="0.25">
      <c r="A9" s="10" t="s">
        <v>18</v>
      </c>
      <c r="B9" s="11"/>
      <c r="C9" s="23">
        <v>8</v>
      </c>
      <c r="D9" s="23">
        <v>7</v>
      </c>
      <c r="E9" s="23">
        <v>9</v>
      </c>
      <c r="F9" s="23">
        <v>9</v>
      </c>
      <c r="G9" s="23">
        <v>11</v>
      </c>
      <c r="H9" s="23">
        <v>12</v>
      </c>
      <c r="I9" s="23">
        <v>11</v>
      </c>
      <c r="J9" s="23">
        <v>8</v>
      </c>
      <c r="K9" s="23">
        <v>14</v>
      </c>
      <c r="L9" s="23">
        <v>13</v>
      </c>
      <c r="M9" s="23">
        <v>14</v>
      </c>
      <c r="N9" s="24">
        <v>13</v>
      </c>
      <c r="O9" s="23">
        <f t="shared" si="0"/>
        <v>10.75</v>
      </c>
      <c r="P9" s="38"/>
    </row>
    <row r="10" spans="1:16" ht="15" x14ac:dyDescent="0.25">
      <c r="A10" s="10" t="s">
        <v>19</v>
      </c>
      <c r="B10" s="11"/>
      <c r="C10" s="23">
        <v>630</v>
      </c>
      <c r="D10" s="23">
        <v>662</v>
      </c>
      <c r="E10" s="23">
        <v>693</v>
      </c>
      <c r="F10" s="23">
        <v>706</v>
      </c>
      <c r="G10" s="23">
        <v>666</v>
      </c>
      <c r="H10" s="23">
        <v>677</v>
      </c>
      <c r="I10" s="23">
        <v>676</v>
      </c>
      <c r="J10" s="23">
        <v>654</v>
      </c>
      <c r="K10" s="23">
        <v>680</v>
      </c>
      <c r="L10" s="23">
        <v>707</v>
      </c>
      <c r="M10" s="23">
        <v>711</v>
      </c>
      <c r="N10" s="24">
        <v>662</v>
      </c>
      <c r="O10" s="23">
        <f t="shared" si="0"/>
        <v>677</v>
      </c>
      <c r="P10" s="38"/>
    </row>
    <row r="11" spans="1:16" ht="15" x14ac:dyDescent="0.25">
      <c r="A11" s="10" t="s">
        <v>20</v>
      </c>
      <c r="B11" s="11"/>
      <c r="C11" s="23">
        <v>18</v>
      </c>
      <c r="D11" s="23">
        <v>16</v>
      </c>
      <c r="E11" s="23">
        <v>18</v>
      </c>
      <c r="F11" s="23">
        <v>19</v>
      </c>
      <c r="G11" s="23">
        <v>20</v>
      </c>
      <c r="H11" s="23">
        <v>18</v>
      </c>
      <c r="I11" s="23">
        <v>18</v>
      </c>
      <c r="J11" s="23">
        <v>16</v>
      </c>
      <c r="K11" s="23">
        <v>12</v>
      </c>
      <c r="L11" s="23">
        <v>14</v>
      </c>
      <c r="M11" s="23">
        <v>13</v>
      </c>
      <c r="N11" s="24">
        <v>23</v>
      </c>
      <c r="O11" s="23">
        <f t="shared" si="0"/>
        <v>17.083333333333332</v>
      </c>
      <c r="P11" s="38"/>
    </row>
    <row r="12" spans="1:16" ht="15" x14ac:dyDescent="0.25">
      <c r="A12" s="43" t="s">
        <v>35</v>
      </c>
      <c r="B12" s="11"/>
      <c r="C12" s="23">
        <v>846</v>
      </c>
      <c r="D12" s="23">
        <v>891</v>
      </c>
      <c r="E12" s="23">
        <v>902</v>
      </c>
      <c r="F12" s="23">
        <v>879</v>
      </c>
      <c r="G12" s="23">
        <v>828</v>
      </c>
      <c r="H12" s="23">
        <v>840</v>
      </c>
      <c r="I12" s="23">
        <v>805</v>
      </c>
      <c r="J12" s="23">
        <v>755</v>
      </c>
      <c r="K12" s="23">
        <v>829</v>
      </c>
      <c r="L12" s="23">
        <v>885</v>
      </c>
      <c r="M12" s="23">
        <v>959</v>
      </c>
      <c r="N12" s="24">
        <v>929</v>
      </c>
      <c r="O12" s="23">
        <f t="shared" si="0"/>
        <v>862.33333333333337</v>
      </c>
      <c r="P12" s="38"/>
    </row>
    <row r="13" spans="1:16" ht="15" x14ac:dyDescent="0.25">
      <c r="A13" s="10" t="s">
        <v>29</v>
      </c>
      <c r="B13" s="11"/>
      <c r="C13" s="23">
        <v>1068</v>
      </c>
      <c r="D13" s="23">
        <v>1075</v>
      </c>
      <c r="E13" s="23">
        <v>1177</v>
      </c>
      <c r="F13" s="23">
        <v>1186</v>
      </c>
      <c r="G13" s="23">
        <v>1147</v>
      </c>
      <c r="H13" s="23">
        <v>1161</v>
      </c>
      <c r="I13" s="23">
        <v>1187</v>
      </c>
      <c r="J13" s="23">
        <v>1166</v>
      </c>
      <c r="K13" s="23">
        <v>1187</v>
      </c>
      <c r="L13" s="23">
        <v>1213</v>
      </c>
      <c r="M13" s="23">
        <v>1211</v>
      </c>
      <c r="N13" s="24">
        <v>1138</v>
      </c>
      <c r="O13" s="23">
        <f t="shared" si="0"/>
        <v>1159.6666666666667</v>
      </c>
      <c r="P13" s="38"/>
    </row>
    <row r="14" spans="1:16" ht="15" x14ac:dyDescent="0.25">
      <c r="A14" s="10" t="s">
        <v>30</v>
      </c>
      <c r="B14" s="11"/>
      <c r="C14" s="23">
        <v>591</v>
      </c>
      <c r="D14" s="23">
        <v>597</v>
      </c>
      <c r="E14" s="23">
        <v>584</v>
      </c>
      <c r="F14" s="23">
        <v>529</v>
      </c>
      <c r="G14" s="23">
        <v>508</v>
      </c>
      <c r="H14" s="23">
        <v>553</v>
      </c>
      <c r="I14" s="23">
        <v>548</v>
      </c>
      <c r="J14" s="23">
        <v>559</v>
      </c>
      <c r="K14" s="23">
        <v>535</v>
      </c>
      <c r="L14" s="23">
        <v>543</v>
      </c>
      <c r="M14" s="23">
        <v>647</v>
      </c>
      <c r="N14" s="24">
        <v>685</v>
      </c>
      <c r="O14" s="23">
        <f t="shared" si="0"/>
        <v>573.25</v>
      </c>
      <c r="P14" s="38"/>
    </row>
    <row r="15" spans="1:16" ht="15" x14ac:dyDescent="0.25">
      <c r="A15" s="10" t="s">
        <v>21</v>
      </c>
      <c r="B15" s="11"/>
      <c r="C15" s="23">
        <v>288</v>
      </c>
      <c r="D15" s="23">
        <v>289</v>
      </c>
      <c r="E15" s="23">
        <v>271</v>
      </c>
      <c r="F15" s="23">
        <v>272</v>
      </c>
      <c r="G15" s="23">
        <v>255</v>
      </c>
      <c r="H15" s="23">
        <v>256</v>
      </c>
      <c r="I15" s="23">
        <v>227</v>
      </c>
      <c r="J15" s="23">
        <v>242</v>
      </c>
      <c r="K15" s="23">
        <v>237</v>
      </c>
      <c r="L15" s="23">
        <v>244</v>
      </c>
      <c r="M15" s="23">
        <v>277</v>
      </c>
      <c r="N15" s="24">
        <v>239</v>
      </c>
      <c r="O15" s="23">
        <f t="shared" si="0"/>
        <v>258.08333333333331</v>
      </c>
      <c r="P15" s="38"/>
    </row>
    <row r="16" spans="1:16" ht="15" x14ac:dyDescent="0.25">
      <c r="A16" s="10" t="s">
        <v>22</v>
      </c>
      <c r="B16" s="11"/>
      <c r="C16" s="23">
        <v>83</v>
      </c>
      <c r="D16" s="23">
        <v>84</v>
      </c>
      <c r="E16" s="23">
        <v>78</v>
      </c>
      <c r="F16" s="23">
        <v>83</v>
      </c>
      <c r="G16" s="23">
        <v>82</v>
      </c>
      <c r="H16" s="23">
        <v>79</v>
      </c>
      <c r="I16" s="23">
        <v>84</v>
      </c>
      <c r="J16" s="23">
        <v>92</v>
      </c>
      <c r="K16" s="23">
        <v>83</v>
      </c>
      <c r="L16" s="23">
        <v>99</v>
      </c>
      <c r="M16" s="23">
        <v>94</v>
      </c>
      <c r="N16" s="24">
        <v>94</v>
      </c>
      <c r="O16" s="23">
        <f t="shared" si="0"/>
        <v>86.25</v>
      </c>
      <c r="P16" s="38"/>
    </row>
    <row r="17" spans="1:17" ht="15" x14ac:dyDescent="0.25">
      <c r="A17" s="10" t="s">
        <v>23</v>
      </c>
      <c r="B17" s="11"/>
      <c r="C17" s="23">
        <f>461+731+95+77+218+11</f>
        <v>1593</v>
      </c>
      <c r="D17" s="23">
        <f>475+700+107+75+218+12</f>
        <v>1587</v>
      </c>
      <c r="E17" s="23">
        <f>459+745+123+79+213+11</f>
        <v>1630</v>
      </c>
      <c r="F17" s="23">
        <f>447+538+113+79+198+14</f>
        <v>1389</v>
      </c>
      <c r="G17" s="23">
        <f>432+515+122+81+196+14</f>
        <v>1360</v>
      </c>
      <c r="H17" s="23">
        <f>408+654+395+96+280+17+2</f>
        <v>1852</v>
      </c>
      <c r="I17" s="23">
        <f>430+641+653+110+334+20+2</f>
        <v>2190</v>
      </c>
      <c r="J17" s="23">
        <v>1967</v>
      </c>
      <c r="K17" s="23">
        <f>446+442+151+106+241+16</f>
        <v>1402</v>
      </c>
      <c r="L17" s="23">
        <f>447+356+119+102+226+15</f>
        <v>1265</v>
      </c>
      <c r="M17" s="23">
        <f>522+481+115+110+250+17+1</f>
        <v>1496</v>
      </c>
      <c r="N17" s="24">
        <v>1657</v>
      </c>
      <c r="O17" s="23">
        <f t="shared" si="0"/>
        <v>1615.6666666666667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5774</v>
      </c>
      <c r="D20" s="23">
        <f>SUM(D7:D19)</f>
        <v>5894</v>
      </c>
      <c r="E20" s="23">
        <f>SUM(E7:E17)</f>
        <v>6046</v>
      </c>
      <c r="F20" s="23">
        <f t="shared" ref="F20:N20" si="1">SUM(F7:F19)</f>
        <v>5741</v>
      </c>
      <c r="G20" s="23">
        <f t="shared" si="1"/>
        <v>5612</v>
      </c>
      <c r="H20" s="23">
        <f t="shared" si="1"/>
        <v>6151</v>
      </c>
      <c r="I20" s="23">
        <f t="shared" si="1"/>
        <v>6399</v>
      </c>
      <c r="J20" s="23">
        <f t="shared" si="1"/>
        <v>6090</v>
      </c>
      <c r="K20" s="23">
        <f t="shared" si="1"/>
        <v>5727</v>
      </c>
      <c r="L20" s="23">
        <f t="shared" si="1"/>
        <v>5803</v>
      </c>
      <c r="M20" s="23">
        <f t="shared" si="1"/>
        <v>6270</v>
      </c>
      <c r="N20" s="23">
        <f t="shared" si="1"/>
        <v>6069</v>
      </c>
      <c r="O20" s="23">
        <f t="shared" si="0"/>
        <v>5964.666666666667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7" x14ac:dyDescent="0.2">
      <c r="A26" s="3" t="s">
        <v>50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ht="13.5" thickBot="1" x14ac:dyDescent="0.25"/>
    <row r="29" spans="1:17" x14ac:dyDescent="0.2">
      <c r="A29" s="5" t="s">
        <v>0</v>
      </c>
      <c r="B29" s="6"/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7" t="s">
        <v>9</v>
      </c>
      <c r="L29" s="8" t="s">
        <v>10</v>
      </c>
      <c r="M29" s="7" t="s">
        <v>11</v>
      </c>
      <c r="N29" s="7" t="s">
        <v>12</v>
      </c>
      <c r="O29" s="7" t="s">
        <v>13</v>
      </c>
      <c r="P29" s="9"/>
    </row>
    <row r="30" spans="1:17" x14ac:dyDescent="0.2">
      <c r="A30" s="10" t="s">
        <v>14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4" t="s">
        <v>32</v>
      </c>
      <c r="P30" s="14"/>
    </row>
    <row r="31" spans="1:17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5" t="s">
        <v>41</v>
      </c>
      <c r="P31" s="14"/>
    </row>
    <row r="32" spans="1:17" ht="15" x14ac:dyDescent="0.25">
      <c r="A32" s="35" t="s">
        <v>16</v>
      </c>
      <c r="B32" s="6"/>
      <c r="C32" s="26">
        <v>269</v>
      </c>
      <c r="D32" s="26">
        <v>303</v>
      </c>
      <c r="E32" s="26">
        <v>285</v>
      </c>
      <c r="F32" s="26">
        <v>284</v>
      </c>
      <c r="G32" s="26">
        <v>327</v>
      </c>
      <c r="H32" s="26">
        <v>302</v>
      </c>
      <c r="I32" s="26">
        <v>305</v>
      </c>
      <c r="J32" s="26">
        <v>309</v>
      </c>
      <c r="K32" s="26">
        <v>344</v>
      </c>
      <c r="L32" s="26">
        <v>391</v>
      </c>
      <c r="M32" s="26">
        <v>370</v>
      </c>
      <c r="N32" s="26">
        <v>286</v>
      </c>
      <c r="O32" s="26">
        <f>(C32+D32+E32+F32+G32+H32+I32+J32+K32+L32+M32+N32)/12</f>
        <v>314.58333333333331</v>
      </c>
      <c r="P32" s="49"/>
    </row>
    <row r="33" spans="1:17" ht="15" x14ac:dyDescent="0.25">
      <c r="A33" s="10" t="s">
        <v>17</v>
      </c>
      <c r="B33" s="11"/>
      <c r="C33" s="23">
        <v>15</v>
      </c>
      <c r="D33" s="23">
        <v>18</v>
      </c>
      <c r="E33" s="23">
        <v>18</v>
      </c>
      <c r="F33" s="23">
        <v>24</v>
      </c>
      <c r="G33" s="23">
        <v>25</v>
      </c>
      <c r="H33" s="23">
        <v>28</v>
      </c>
      <c r="I33" s="23">
        <v>27</v>
      </c>
      <c r="J33" s="23">
        <v>28</v>
      </c>
      <c r="K33" s="23">
        <v>28</v>
      </c>
      <c r="L33" s="23">
        <v>27</v>
      </c>
      <c r="M33" s="23">
        <v>18</v>
      </c>
      <c r="N33" s="23">
        <v>14</v>
      </c>
      <c r="O33" s="23">
        <f t="shared" ref="O33:O45" si="2">(C33+D33+E33+F33+G33+H33+I33+J33+K33+L33+M33+N33)/12</f>
        <v>22.5</v>
      </c>
      <c r="P33" s="50"/>
    </row>
    <row r="34" spans="1:17" ht="15" x14ac:dyDescent="0.25">
      <c r="A34" s="10" t="s">
        <v>18</v>
      </c>
      <c r="B34" s="11"/>
      <c r="C34" s="23">
        <v>1</v>
      </c>
      <c r="D34" s="23">
        <v>1</v>
      </c>
      <c r="E34" s="23">
        <v>1</v>
      </c>
      <c r="F34" s="23">
        <v>1</v>
      </c>
      <c r="G34" s="23">
        <v>2</v>
      </c>
      <c r="H34" s="23">
        <v>2</v>
      </c>
      <c r="I34" s="23">
        <v>2</v>
      </c>
      <c r="J34" s="23">
        <v>2</v>
      </c>
      <c r="K34" s="23">
        <v>2</v>
      </c>
      <c r="L34" s="23">
        <v>2</v>
      </c>
      <c r="M34" s="23">
        <v>2</v>
      </c>
      <c r="N34" s="23">
        <v>2</v>
      </c>
      <c r="O34" s="23">
        <f t="shared" si="2"/>
        <v>1.6666666666666667</v>
      </c>
      <c r="P34" s="50"/>
    </row>
    <row r="35" spans="1:17" ht="15" x14ac:dyDescent="0.25">
      <c r="A35" s="10" t="s">
        <v>19</v>
      </c>
      <c r="B35" s="11"/>
      <c r="C35" s="23">
        <v>265</v>
      </c>
      <c r="D35" s="23">
        <v>276</v>
      </c>
      <c r="E35" s="23">
        <v>305</v>
      </c>
      <c r="F35" s="23">
        <v>308</v>
      </c>
      <c r="G35" s="23">
        <v>288</v>
      </c>
      <c r="H35" s="23">
        <v>315</v>
      </c>
      <c r="I35" s="23">
        <v>316</v>
      </c>
      <c r="J35" s="23">
        <v>295</v>
      </c>
      <c r="K35" s="23">
        <v>319</v>
      </c>
      <c r="L35" s="23">
        <v>335</v>
      </c>
      <c r="M35" s="23">
        <v>337</v>
      </c>
      <c r="N35" s="23">
        <v>317</v>
      </c>
      <c r="O35" s="23">
        <f t="shared" si="2"/>
        <v>306.33333333333331</v>
      </c>
      <c r="P35" s="50"/>
    </row>
    <row r="36" spans="1:17" ht="15" x14ac:dyDescent="0.25">
      <c r="A36" s="10" t="s">
        <v>20</v>
      </c>
      <c r="B36" s="11"/>
      <c r="C36" s="23">
        <v>1</v>
      </c>
      <c r="D36" s="23">
        <v>1</v>
      </c>
      <c r="E36" s="23">
        <v>3</v>
      </c>
      <c r="F36" s="23">
        <v>4</v>
      </c>
      <c r="G36" s="23">
        <v>2</v>
      </c>
      <c r="H36" s="23">
        <v>1</v>
      </c>
      <c r="I36" s="23">
        <v>3</v>
      </c>
      <c r="J36" s="23">
        <v>3</v>
      </c>
      <c r="K36" s="23">
        <v>3</v>
      </c>
      <c r="L36" s="23">
        <v>5</v>
      </c>
      <c r="M36" s="23">
        <v>4</v>
      </c>
      <c r="N36" s="23">
        <v>9</v>
      </c>
      <c r="O36" s="23">
        <f t="shared" si="2"/>
        <v>3.25</v>
      </c>
      <c r="P36" s="50"/>
    </row>
    <row r="37" spans="1:17" ht="15" x14ac:dyDescent="0.25">
      <c r="A37" s="43" t="s">
        <v>35</v>
      </c>
      <c r="B37" s="11"/>
      <c r="C37" s="23">
        <v>84</v>
      </c>
      <c r="D37" s="23">
        <v>86</v>
      </c>
      <c r="E37" s="23">
        <v>86</v>
      </c>
      <c r="F37" s="23">
        <v>88</v>
      </c>
      <c r="G37" s="23">
        <v>82</v>
      </c>
      <c r="H37" s="23">
        <v>81</v>
      </c>
      <c r="I37" s="23">
        <v>94</v>
      </c>
      <c r="J37" s="23">
        <v>79</v>
      </c>
      <c r="K37" s="23">
        <v>86</v>
      </c>
      <c r="L37" s="23">
        <v>90</v>
      </c>
      <c r="M37" s="23">
        <v>92</v>
      </c>
      <c r="N37" s="23">
        <v>122</v>
      </c>
      <c r="O37" s="23">
        <f t="shared" si="2"/>
        <v>89.166666666666671</v>
      </c>
      <c r="P37" s="50"/>
    </row>
    <row r="38" spans="1:17" ht="15" x14ac:dyDescent="0.25">
      <c r="A38" s="10" t="s">
        <v>29</v>
      </c>
      <c r="B38" s="11"/>
      <c r="C38" s="23">
        <v>596</v>
      </c>
      <c r="D38" s="23">
        <v>582</v>
      </c>
      <c r="E38" s="23">
        <v>654</v>
      </c>
      <c r="F38" s="23">
        <v>660</v>
      </c>
      <c r="G38" s="23">
        <v>653</v>
      </c>
      <c r="H38" s="23">
        <v>678</v>
      </c>
      <c r="I38" s="23">
        <v>703</v>
      </c>
      <c r="J38" s="23">
        <v>686</v>
      </c>
      <c r="K38" s="23">
        <v>711</v>
      </c>
      <c r="L38" s="23">
        <v>728</v>
      </c>
      <c r="M38" s="23">
        <v>725</v>
      </c>
      <c r="N38" s="23">
        <v>669</v>
      </c>
      <c r="O38" s="23">
        <f t="shared" si="2"/>
        <v>670.41666666666663</v>
      </c>
      <c r="P38" s="50"/>
    </row>
    <row r="39" spans="1:17" ht="15" x14ac:dyDescent="0.25">
      <c r="A39" s="10" t="s">
        <v>30</v>
      </c>
      <c r="B39" s="11"/>
      <c r="C39" s="23">
        <v>357</v>
      </c>
      <c r="D39" s="23">
        <v>359</v>
      </c>
      <c r="E39" s="23">
        <v>348</v>
      </c>
      <c r="F39" s="23">
        <v>313</v>
      </c>
      <c r="G39" s="23">
        <v>315</v>
      </c>
      <c r="H39" s="23">
        <v>342</v>
      </c>
      <c r="I39" s="23">
        <v>347</v>
      </c>
      <c r="J39" s="23">
        <v>352</v>
      </c>
      <c r="K39" s="23">
        <v>337</v>
      </c>
      <c r="L39" s="23">
        <v>337</v>
      </c>
      <c r="M39" s="23">
        <v>395</v>
      </c>
      <c r="N39" s="23">
        <v>431</v>
      </c>
      <c r="O39" s="23">
        <f t="shared" si="2"/>
        <v>352.75</v>
      </c>
      <c r="P39" s="50"/>
    </row>
    <row r="40" spans="1:17" ht="15" x14ac:dyDescent="0.25">
      <c r="A40" s="10" t="s">
        <v>21</v>
      </c>
      <c r="B40" s="11"/>
      <c r="C40" s="23">
        <v>133</v>
      </c>
      <c r="D40" s="23">
        <v>139</v>
      </c>
      <c r="E40" s="23">
        <v>127</v>
      </c>
      <c r="F40" s="23">
        <v>126</v>
      </c>
      <c r="G40" s="23">
        <v>127</v>
      </c>
      <c r="H40" s="23">
        <v>129</v>
      </c>
      <c r="I40" s="23">
        <v>128</v>
      </c>
      <c r="J40" s="23">
        <v>131</v>
      </c>
      <c r="K40" s="23">
        <v>125</v>
      </c>
      <c r="L40" s="23">
        <v>130</v>
      </c>
      <c r="M40" s="23">
        <v>151</v>
      </c>
      <c r="N40" s="23">
        <v>108</v>
      </c>
      <c r="O40" s="23">
        <f t="shared" si="2"/>
        <v>129.5</v>
      </c>
      <c r="P40" s="50"/>
    </row>
    <row r="41" spans="1:17" ht="15" x14ac:dyDescent="0.25">
      <c r="A41" s="10" t="s">
        <v>22</v>
      </c>
      <c r="B41" s="11"/>
      <c r="C41" s="23">
        <v>46</v>
      </c>
      <c r="D41" s="23">
        <v>48</v>
      </c>
      <c r="E41" s="23">
        <v>42</v>
      </c>
      <c r="F41" s="23">
        <v>40</v>
      </c>
      <c r="G41" s="23">
        <v>44</v>
      </c>
      <c r="H41" s="23">
        <v>41</v>
      </c>
      <c r="I41" s="23">
        <v>47</v>
      </c>
      <c r="J41" s="23">
        <v>51</v>
      </c>
      <c r="K41" s="23">
        <v>44</v>
      </c>
      <c r="L41" s="23">
        <v>55</v>
      </c>
      <c r="M41" s="23">
        <v>56</v>
      </c>
      <c r="N41" s="23">
        <v>46</v>
      </c>
      <c r="O41" s="23">
        <f t="shared" si="2"/>
        <v>46.666666666666664</v>
      </c>
      <c r="P41" s="50"/>
    </row>
    <row r="42" spans="1:17" ht="15" x14ac:dyDescent="0.25">
      <c r="A42" s="10" t="s">
        <v>23</v>
      </c>
      <c r="B42" s="11"/>
      <c r="C42" s="23">
        <f>266+201+87+72+122+11</f>
        <v>759</v>
      </c>
      <c r="D42" s="23">
        <f>271+201+98+71+121+11</f>
        <v>773</v>
      </c>
      <c r="E42" s="23">
        <f>253+305+111+76+125+10</f>
        <v>880</v>
      </c>
      <c r="F42" s="23">
        <f>232+194+104+76+111+12</f>
        <v>729</v>
      </c>
      <c r="G42" s="23">
        <f>235+227+105+78+105+13</f>
        <v>763</v>
      </c>
      <c r="H42" s="23">
        <f>232+390+345+90+197+16+2</f>
        <v>1272</v>
      </c>
      <c r="I42" s="23">
        <f>243+418+583+105+248+19+2</f>
        <v>1618</v>
      </c>
      <c r="J42" s="23">
        <f>245+419+412+104+232+18+2</f>
        <v>1432</v>
      </c>
      <c r="K42" s="23">
        <f>248+272+127+100+151+14</f>
        <v>912</v>
      </c>
      <c r="L42" s="23">
        <f>236+211+102+96+137+13</f>
        <v>795</v>
      </c>
      <c r="M42" s="23">
        <f>277+194+98+103+149+16</f>
        <v>837</v>
      </c>
      <c r="N42" s="23">
        <f>37+26+139+72+290+129+103+39+72+16+1</f>
        <v>924</v>
      </c>
      <c r="O42" s="23">
        <f t="shared" si="2"/>
        <v>974.5</v>
      </c>
      <c r="P42" s="50"/>
    </row>
    <row r="43" spans="1:17" ht="15.75" thickBot="1" x14ac:dyDescent="0.3">
      <c r="A43" s="16"/>
      <c r="B43" s="1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3"/>
      <c r="P43" s="51"/>
    </row>
    <row r="44" spans="1:17" ht="15" x14ac:dyDescent="0.25">
      <c r="A44" s="10"/>
      <c r="B44" s="11"/>
      <c r="C44" s="23"/>
      <c r="D44" s="23"/>
      <c r="E44" s="23"/>
      <c r="F44" s="23"/>
      <c r="G44" s="23" t="s">
        <v>15</v>
      </c>
      <c r="H44" s="23"/>
      <c r="I44" s="23"/>
      <c r="J44" s="23"/>
      <c r="K44" s="23"/>
      <c r="L44" s="23"/>
      <c r="M44" s="23"/>
      <c r="N44" s="23"/>
      <c r="O44" s="26"/>
      <c r="P44" s="50"/>
    </row>
    <row r="45" spans="1:17" ht="15" x14ac:dyDescent="0.25">
      <c r="A45" s="10" t="s">
        <v>24</v>
      </c>
      <c r="B45" s="11"/>
      <c r="C45" s="23">
        <f t="shared" ref="C45:N45" si="3">SUM(C32:C44)</f>
        <v>2526</v>
      </c>
      <c r="D45" s="23">
        <f t="shared" si="3"/>
        <v>2586</v>
      </c>
      <c r="E45" s="23">
        <f t="shared" si="3"/>
        <v>2749</v>
      </c>
      <c r="F45" s="23">
        <f t="shared" si="3"/>
        <v>2577</v>
      </c>
      <c r="G45" s="23">
        <f t="shared" si="3"/>
        <v>2628</v>
      </c>
      <c r="H45" s="23">
        <f t="shared" si="3"/>
        <v>3191</v>
      </c>
      <c r="I45" s="23">
        <f t="shared" si="3"/>
        <v>3590</v>
      </c>
      <c r="J45" s="23">
        <f t="shared" si="3"/>
        <v>3368</v>
      </c>
      <c r="K45" s="23">
        <f t="shared" si="3"/>
        <v>2911</v>
      </c>
      <c r="L45" s="23">
        <f t="shared" si="3"/>
        <v>2895</v>
      </c>
      <c r="M45" s="23">
        <f t="shared" si="3"/>
        <v>2987</v>
      </c>
      <c r="N45" s="23">
        <f t="shared" si="3"/>
        <v>2928</v>
      </c>
      <c r="O45" s="23">
        <f t="shared" si="2"/>
        <v>2911.3333333333335</v>
      </c>
      <c r="P45" s="31"/>
      <c r="Q45" s="23"/>
    </row>
    <row r="46" spans="1:17" ht="15" thickBot="1" x14ac:dyDescent="0.25">
      <c r="A46" s="20"/>
      <c r="B46" s="2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9"/>
    </row>
    <row r="47" spans="1:17" ht="15" x14ac:dyDescent="0.25">
      <c r="A47" s="15" t="s">
        <v>27</v>
      </c>
      <c r="B47" s="11"/>
      <c r="C47" s="32">
        <f t="shared" ref="C47:O47" si="4">C45/C20</f>
        <v>0.43747835122965018</v>
      </c>
      <c r="D47" s="32">
        <f t="shared" si="4"/>
        <v>0.43875127248048862</v>
      </c>
      <c r="E47" s="32">
        <f t="shared" si="4"/>
        <v>0.4546807806814423</v>
      </c>
      <c r="F47" s="32">
        <f t="shared" si="4"/>
        <v>0.44887650235150672</v>
      </c>
      <c r="G47" s="32">
        <f t="shared" si="4"/>
        <v>0.4682822523164647</v>
      </c>
      <c r="H47" s="32">
        <f t="shared" si="4"/>
        <v>0.51877743456348557</v>
      </c>
      <c r="I47" s="32">
        <f t="shared" si="4"/>
        <v>0.56102516018127835</v>
      </c>
      <c r="J47" s="32">
        <f t="shared" si="4"/>
        <v>0.55303776683087025</v>
      </c>
      <c r="K47" s="32">
        <f t="shared" si="4"/>
        <v>0.50829404574821024</v>
      </c>
      <c r="L47" s="32">
        <f t="shared" si="4"/>
        <v>0.49887988971221781</v>
      </c>
      <c r="M47" s="32">
        <f t="shared" si="4"/>
        <v>0.47639553429027115</v>
      </c>
      <c r="N47" s="32">
        <f t="shared" si="4"/>
        <v>0.48245180425111223</v>
      </c>
      <c r="O47" s="32">
        <f t="shared" si="4"/>
        <v>0.48809656868223988</v>
      </c>
      <c r="P47" s="14"/>
    </row>
    <row r="48" spans="1:17" ht="13.5" thickBot="1" x14ac:dyDescent="0.25">
      <c r="A48" s="22" t="s">
        <v>28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3"/>
      <c r="B52" s="2"/>
      <c r="C52" s="2"/>
      <c r="D52" s="2"/>
      <c r="E52" s="39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">
      <c r="A53" s="3"/>
      <c r="B53" s="2"/>
      <c r="C53" s="2"/>
      <c r="D53" s="2"/>
      <c r="E53" s="2"/>
      <c r="F53" s="5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">
      <c r="A54" s="3"/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46" t="s">
        <v>39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">
      <c r="A58" s="44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0" workbookViewId="0">
      <selection activeCell="M7" sqref="M7:M17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435</v>
      </c>
      <c r="D7" s="26">
        <v>450</v>
      </c>
      <c r="E7" s="26">
        <v>510</v>
      </c>
      <c r="F7" s="26">
        <v>449</v>
      </c>
      <c r="G7" s="40">
        <v>500</v>
      </c>
      <c r="H7" s="26">
        <v>515</v>
      </c>
      <c r="I7" s="26">
        <v>505</v>
      </c>
      <c r="J7" s="26">
        <v>450</v>
      </c>
      <c r="K7" s="26">
        <v>596</v>
      </c>
      <c r="L7" s="26">
        <v>612</v>
      </c>
      <c r="M7" s="26">
        <v>604</v>
      </c>
      <c r="N7" s="26">
        <v>446</v>
      </c>
      <c r="O7" s="26">
        <f>SUM(C7:N7)/12</f>
        <v>506</v>
      </c>
      <c r="P7" s="47"/>
    </row>
    <row r="8" spans="1:16" ht="15" x14ac:dyDescent="0.25">
      <c r="A8" s="15" t="s">
        <v>17</v>
      </c>
      <c r="B8" s="11"/>
      <c r="C8" s="23">
        <v>26</v>
      </c>
      <c r="D8" s="23">
        <v>25</v>
      </c>
      <c r="E8" s="23">
        <v>24</v>
      </c>
      <c r="F8" s="23">
        <v>26</v>
      </c>
      <c r="G8" s="24">
        <v>35</v>
      </c>
      <c r="H8" s="23">
        <f>29+3</f>
        <v>32</v>
      </c>
      <c r="I8" s="23">
        <f>28+3</f>
        <v>31</v>
      </c>
      <c r="J8" s="23">
        <f>23+8</f>
        <v>31</v>
      </c>
      <c r="K8" s="23">
        <f>25+9</f>
        <v>34</v>
      </c>
      <c r="L8" s="23">
        <f>35+9</f>
        <v>44</v>
      </c>
      <c r="M8" s="23">
        <f>37+7</f>
        <v>44</v>
      </c>
      <c r="N8" s="23">
        <v>45</v>
      </c>
      <c r="O8" s="23">
        <f t="shared" ref="O8:O20" si="0">SUM(C8:N8)/12</f>
        <v>33.083333333333336</v>
      </c>
      <c r="P8" s="38"/>
    </row>
    <row r="9" spans="1:16" ht="15" x14ac:dyDescent="0.25">
      <c r="A9" s="10" t="s">
        <v>18</v>
      </c>
      <c r="B9" s="11"/>
      <c r="C9" s="23">
        <v>5</v>
      </c>
      <c r="D9" s="23">
        <v>6</v>
      </c>
      <c r="E9" s="23">
        <v>8</v>
      </c>
      <c r="F9" s="23">
        <v>8</v>
      </c>
      <c r="G9" s="23">
        <v>7</v>
      </c>
      <c r="H9" s="23">
        <v>11</v>
      </c>
      <c r="I9" s="23">
        <v>9</v>
      </c>
      <c r="J9" s="23">
        <v>7</v>
      </c>
      <c r="K9" s="23">
        <v>7</v>
      </c>
      <c r="L9" s="23">
        <v>9</v>
      </c>
      <c r="M9" s="23">
        <v>8</v>
      </c>
      <c r="N9" s="23">
        <v>7</v>
      </c>
      <c r="O9" s="23">
        <f t="shared" si="0"/>
        <v>7.666666666666667</v>
      </c>
      <c r="P9" s="38"/>
    </row>
    <row r="10" spans="1:16" ht="15" x14ac:dyDescent="0.25">
      <c r="A10" s="10" t="s">
        <v>19</v>
      </c>
      <c r="B10" s="11"/>
      <c r="C10" s="23">
        <v>448</v>
      </c>
      <c r="D10" s="23">
        <v>462</v>
      </c>
      <c r="E10" s="23">
        <v>508</v>
      </c>
      <c r="F10" s="23">
        <v>524</v>
      </c>
      <c r="G10" s="23">
        <v>521</v>
      </c>
      <c r="H10" s="23">
        <v>577</v>
      </c>
      <c r="I10" s="23">
        <v>561</v>
      </c>
      <c r="J10" s="23">
        <v>568</v>
      </c>
      <c r="K10" s="23">
        <v>588</v>
      </c>
      <c r="L10" s="23">
        <v>562</v>
      </c>
      <c r="M10" s="23">
        <v>600</v>
      </c>
      <c r="N10" s="23">
        <v>579</v>
      </c>
      <c r="O10" s="23">
        <f t="shared" si="0"/>
        <v>541.5</v>
      </c>
      <c r="P10" s="38"/>
    </row>
    <row r="11" spans="1:16" ht="15" x14ac:dyDescent="0.25">
      <c r="A11" s="10" t="s">
        <v>20</v>
      </c>
      <c r="B11" s="11"/>
      <c r="C11" s="23">
        <v>15</v>
      </c>
      <c r="D11" s="23">
        <v>12</v>
      </c>
      <c r="E11" s="23">
        <v>10</v>
      </c>
      <c r="F11" s="23">
        <v>13</v>
      </c>
      <c r="G11" s="23">
        <v>11</v>
      </c>
      <c r="H11" s="23">
        <v>11</v>
      </c>
      <c r="I11" s="23">
        <v>13</v>
      </c>
      <c r="J11" s="23">
        <v>14</v>
      </c>
      <c r="K11" s="23">
        <v>15</v>
      </c>
      <c r="L11" s="23">
        <v>13</v>
      </c>
      <c r="M11" s="23">
        <v>12</v>
      </c>
      <c r="N11" s="23">
        <v>13</v>
      </c>
      <c r="O11" s="23">
        <f t="shared" si="0"/>
        <v>12.666666666666666</v>
      </c>
      <c r="P11" s="38"/>
    </row>
    <row r="12" spans="1:16" ht="15" x14ac:dyDescent="0.25">
      <c r="A12" s="43" t="s">
        <v>35</v>
      </c>
      <c r="B12" s="11"/>
      <c r="C12" s="23">
        <v>430</v>
      </c>
      <c r="D12" s="23">
        <v>485</v>
      </c>
      <c r="E12" s="23">
        <v>577</v>
      </c>
      <c r="F12" s="23">
        <v>603</v>
      </c>
      <c r="G12" s="23">
        <v>620</v>
      </c>
      <c r="H12" s="23">
        <v>647</v>
      </c>
      <c r="I12" s="23">
        <v>685</v>
      </c>
      <c r="J12" s="23">
        <v>646</v>
      </c>
      <c r="K12" s="23">
        <v>723</v>
      </c>
      <c r="L12" s="23">
        <v>734</v>
      </c>
      <c r="M12" s="23">
        <v>763</v>
      </c>
      <c r="N12" s="23">
        <v>744</v>
      </c>
      <c r="O12" s="23">
        <f t="shared" si="0"/>
        <v>638.08333333333337</v>
      </c>
      <c r="P12" s="38"/>
    </row>
    <row r="13" spans="1:16" ht="15" x14ac:dyDescent="0.25">
      <c r="A13" s="10" t="s">
        <v>29</v>
      </c>
      <c r="B13" s="11"/>
      <c r="C13" s="23">
        <v>678</v>
      </c>
      <c r="D13" s="23">
        <v>759</v>
      </c>
      <c r="E13" s="23">
        <v>781</v>
      </c>
      <c r="F13" s="23">
        <v>805</v>
      </c>
      <c r="G13" s="23">
        <v>809</v>
      </c>
      <c r="H13" s="23">
        <v>832</v>
      </c>
      <c r="I13" s="23">
        <v>859</v>
      </c>
      <c r="J13" s="23">
        <v>863</v>
      </c>
      <c r="K13" s="23">
        <v>938</v>
      </c>
      <c r="L13" s="23">
        <v>924</v>
      </c>
      <c r="M13" s="23">
        <v>996</v>
      </c>
      <c r="N13" s="23">
        <v>882</v>
      </c>
      <c r="O13" s="23">
        <f t="shared" si="0"/>
        <v>843.83333333333337</v>
      </c>
      <c r="P13" s="38"/>
    </row>
    <row r="14" spans="1:16" ht="15" x14ac:dyDescent="0.25">
      <c r="A14" s="10" t="s">
        <v>30</v>
      </c>
      <c r="B14" s="11"/>
      <c r="C14" s="23">
        <v>414</v>
      </c>
      <c r="D14" s="23">
        <v>471</v>
      </c>
      <c r="E14" s="23">
        <v>442</v>
      </c>
      <c r="F14" s="23">
        <v>412</v>
      </c>
      <c r="G14" s="23">
        <v>397</v>
      </c>
      <c r="H14" s="23">
        <v>407</v>
      </c>
      <c r="I14" s="23">
        <v>456</v>
      </c>
      <c r="J14" s="23">
        <v>437</v>
      </c>
      <c r="K14" s="23">
        <v>442</v>
      </c>
      <c r="L14" s="23">
        <v>430</v>
      </c>
      <c r="M14" s="23">
        <v>533</v>
      </c>
      <c r="N14" s="23">
        <v>523</v>
      </c>
      <c r="O14" s="23">
        <f t="shared" si="0"/>
        <v>447</v>
      </c>
      <c r="P14" s="38"/>
    </row>
    <row r="15" spans="1:16" ht="15" x14ac:dyDescent="0.25">
      <c r="A15" s="10" t="s">
        <v>21</v>
      </c>
      <c r="B15" s="11"/>
      <c r="C15" s="23">
        <v>226</v>
      </c>
      <c r="D15" s="23">
        <v>230</v>
      </c>
      <c r="E15" s="23">
        <v>242</v>
      </c>
      <c r="F15" s="23">
        <v>232</v>
      </c>
      <c r="G15" s="23">
        <v>217</v>
      </c>
      <c r="H15" s="23">
        <v>232</v>
      </c>
      <c r="I15" s="23">
        <v>228</v>
      </c>
      <c r="J15" s="23">
        <v>236</v>
      </c>
      <c r="K15" s="23">
        <v>244</v>
      </c>
      <c r="L15" s="23">
        <v>236</v>
      </c>
      <c r="M15" s="23">
        <v>277</v>
      </c>
      <c r="N15" s="23">
        <v>267</v>
      </c>
      <c r="O15" s="23">
        <f t="shared" si="0"/>
        <v>238.91666666666666</v>
      </c>
      <c r="P15" s="38"/>
    </row>
    <row r="16" spans="1:16" ht="15" x14ac:dyDescent="0.25">
      <c r="A16" s="10" t="s">
        <v>22</v>
      </c>
      <c r="B16" s="11"/>
      <c r="C16" s="23">
        <v>54</v>
      </c>
      <c r="D16" s="23">
        <v>50</v>
      </c>
      <c r="E16" s="23">
        <v>53</v>
      </c>
      <c r="F16" s="23">
        <v>56</v>
      </c>
      <c r="G16" s="23">
        <v>65</v>
      </c>
      <c r="H16" s="23">
        <v>59</v>
      </c>
      <c r="I16" s="23">
        <v>62</v>
      </c>
      <c r="J16" s="23">
        <v>61</v>
      </c>
      <c r="K16" s="23">
        <v>72</v>
      </c>
      <c r="L16" s="23">
        <v>60</v>
      </c>
      <c r="M16" s="23">
        <v>63</v>
      </c>
      <c r="N16" s="23">
        <v>61</v>
      </c>
      <c r="O16" s="23">
        <f t="shared" si="0"/>
        <v>59.666666666666664</v>
      </c>
      <c r="P16" s="38"/>
    </row>
    <row r="17" spans="1:17" ht="15" x14ac:dyDescent="0.25">
      <c r="A17" s="10" t="s">
        <v>23</v>
      </c>
      <c r="B17" s="11"/>
      <c r="C17" s="23">
        <v>1001</v>
      </c>
      <c r="D17" s="23">
        <v>1009</v>
      </c>
      <c r="E17" s="23">
        <f>315+362+67+55+164+7</f>
        <v>970</v>
      </c>
      <c r="F17" s="23">
        <f>336+405+64+55+150+7</f>
        <v>1017</v>
      </c>
      <c r="G17" s="23">
        <f>327+354+85+51+150+7</f>
        <v>974</v>
      </c>
      <c r="H17" s="23">
        <f>366+502+320+66+206+7</f>
        <v>1467</v>
      </c>
      <c r="I17" s="23">
        <f>365+517+588+71+276+11</f>
        <v>1828</v>
      </c>
      <c r="J17" s="23">
        <f>390+555+429+70+268+10</f>
        <v>1722</v>
      </c>
      <c r="K17" s="23">
        <f>404+486+158+65+190+8</f>
        <v>1311</v>
      </c>
      <c r="L17" s="23">
        <f>404+384+113+71+185+8</f>
        <v>1165</v>
      </c>
      <c r="M17" s="23">
        <f>426+453+108+74+212+10</f>
        <v>1283</v>
      </c>
      <c r="N17" s="23">
        <f>421+843+106+66+201+10</f>
        <v>1647</v>
      </c>
      <c r="O17" s="23">
        <f t="shared" si="0"/>
        <v>1282.8333333333333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3732</v>
      </c>
      <c r="D20" s="23">
        <f>SUM(D7:D19)</f>
        <v>3959</v>
      </c>
      <c r="E20" s="23">
        <f>SUM(E7:E17)</f>
        <v>4125</v>
      </c>
      <c r="F20" s="23">
        <f t="shared" ref="F20:N20" si="1">SUM(F7:F19)</f>
        <v>4145</v>
      </c>
      <c r="G20" s="23">
        <f t="shared" si="1"/>
        <v>4156</v>
      </c>
      <c r="H20" s="23">
        <f t="shared" si="1"/>
        <v>4790</v>
      </c>
      <c r="I20" s="23">
        <f t="shared" si="1"/>
        <v>5237</v>
      </c>
      <c r="J20" s="23">
        <f t="shared" si="1"/>
        <v>5035</v>
      </c>
      <c r="K20" s="23">
        <f t="shared" si="1"/>
        <v>4970</v>
      </c>
      <c r="L20" s="23">
        <f t="shared" si="1"/>
        <v>4789</v>
      </c>
      <c r="M20" s="23">
        <f t="shared" si="1"/>
        <v>5183</v>
      </c>
      <c r="N20" s="23">
        <f t="shared" si="1"/>
        <v>5214</v>
      </c>
      <c r="O20" s="23">
        <f t="shared" si="0"/>
        <v>4611.25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>C20/$F$55</f>
        <v>3.1640793902449366E-2</v>
      </c>
      <c r="D22" s="36">
        <f t="shared" ref="D22:O22" si="2">D20/$F$55</f>
        <v>3.35653545176305E-2</v>
      </c>
      <c r="E22" s="36">
        <f t="shared" si="2"/>
        <v>3.4972742456485427E-2</v>
      </c>
      <c r="F22" s="36">
        <f t="shared" si="2"/>
        <v>3.5142307268395664E-2</v>
      </c>
      <c r="G22" s="36">
        <f t="shared" si="2"/>
        <v>3.5235567914946288E-2</v>
      </c>
      <c r="H22" s="36">
        <f t="shared" si="2"/>
        <v>4.0610772452500658E-2</v>
      </c>
      <c r="I22" s="36">
        <f t="shared" si="2"/>
        <v>4.4400545998694349E-2</v>
      </c>
      <c r="J22" s="36">
        <f t="shared" si="2"/>
        <v>4.2687941398401007E-2</v>
      </c>
      <c r="K22" s="36">
        <f t="shared" si="2"/>
        <v>4.2136855759692747E-2</v>
      </c>
      <c r="L22" s="36">
        <f t="shared" si="2"/>
        <v>4.0602294211905143E-2</v>
      </c>
      <c r="M22" s="36">
        <f t="shared" si="2"/>
        <v>4.3942721006536727E-2</v>
      </c>
      <c r="N22" s="36">
        <f t="shared" si="2"/>
        <v>4.420554646499758E-2</v>
      </c>
      <c r="O22" s="36">
        <f t="shared" si="2"/>
        <v>3.9095286946052958E-2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48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210</v>
      </c>
      <c r="D34" s="26">
        <v>212</v>
      </c>
      <c r="E34" s="26">
        <v>232</v>
      </c>
      <c r="F34" s="26">
        <v>218</v>
      </c>
      <c r="G34" s="26">
        <v>247</v>
      </c>
      <c r="H34" s="26">
        <v>247</v>
      </c>
      <c r="I34" s="26">
        <v>253</v>
      </c>
      <c r="J34" s="26">
        <v>229</v>
      </c>
      <c r="K34" s="26">
        <v>316</v>
      </c>
      <c r="L34" s="26">
        <v>283</v>
      </c>
      <c r="M34" s="26">
        <v>282</v>
      </c>
      <c r="N34" s="26">
        <v>211</v>
      </c>
      <c r="O34" s="26">
        <f>(C34+D34+E34+F34+G34+H34+I34+J34+K34+L34+M34+N34)/12</f>
        <v>245</v>
      </c>
      <c r="P34" s="49"/>
    </row>
    <row r="35" spans="1:17" ht="15" x14ac:dyDescent="0.25">
      <c r="A35" s="10" t="s">
        <v>17</v>
      </c>
      <c r="B35" s="11"/>
      <c r="C35" s="23">
        <v>11</v>
      </c>
      <c r="D35" s="23">
        <v>10</v>
      </c>
      <c r="E35" s="23">
        <v>11</v>
      </c>
      <c r="F35" s="23">
        <v>11</v>
      </c>
      <c r="G35" s="23">
        <v>17</v>
      </c>
      <c r="H35" s="23">
        <v>11</v>
      </c>
      <c r="I35" s="23">
        <v>10</v>
      </c>
      <c r="J35" s="23">
        <v>12</v>
      </c>
      <c r="K35" s="23">
        <v>9</v>
      </c>
      <c r="L35" s="23">
        <v>15</v>
      </c>
      <c r="M35" s="23">
        <v>15</v>
      </c>
      <c r="N35" s="23">
        <v>16</v>
      </c>
      <c r="O35" s="23">
        <f t="shared" ref="O35:O47" si="3">(C35+D35+E35+F35+G35+H35+I35+J35+K35+L35+M35+N35)/12</f>
        <v>12.333333333333334</v>
      </c>
      <c r="P35" s="50"/>
    </row>
    <row r="36" spans="1:17" ht="15" x14ac:dyDescent="0.25">
      <c r="A36" s="10" t="s">
        <v>18</v>
      </c>
      <c r="B36" s="11"/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0</v>
      </c>
      <c r="N36" s="23">
        <v>0</v>
      </c>
      <c r="O36" s="23">
        <f t="shared" si="3"/>
        <v>0.16666666666666666</v>
      </c>
      <c r="P36" s="50"/>
    </row>
    <row r="37" spans="1:17" ht="15" x14ac:dyDescent="0.25">
      <c r="A37" s="10" t="s">
        <v>19</v>
      </c>
      <c r="B37" s="11"/>
      <c r="C37" s="23">
        <v>214</v>
      </c>
      <c r="D37" s="23">
        <v>208</v>
      </c>
      <c r="E37" s="23">
        <v>222</v>
      </c>
      <c r="F37" s="23">
        <v>213</v>
      </c>
      <c r="G37" s="23">
        <v>208</v>
      </c>
      <c r="H37" s="23">
        <v>237</v>
      </c>
      <c r="I37" s="23">
        <v>242</v>
      </c>
      <c r="J37" s="23">
        <v>242</v>
      </c>
      <c r="K37" s="23">
        <v>252</v>
      </c>
      <c r="L37" s="23">
        <v>244</v>
      </c>
      <c r="M37" s="23">
        <v>262</v>
      </c>
      <c r="N37" s="23">
        <v>258</v>
      </c>
      <c r="O37" s="23">
        <f t="shared" si="3"/>
        <v>233.5</v>
      </c>
      <c r="P37" s="50"/>
    </row>
    <row r="38" spans="1:17" ht="15" x14ac:dyDescent="0.25">
      <c r="A38" s="10" t="s">
        <v>20</v>
      </c>
      <c r="B38" s="11"/>
      <c r="C38" s="23">
        <v>1</v>
      </c>
      <c r="D38" s="23">
        <v>1</v>
      </c>
      <c r="E38" s="23">
        <v>2</v>
      </c>
      <c r="F38" s="23">
        <v>2</v>
      </c>
      <c r="G38" s="23">
        <v>1</v>
      </c>
      <c r="H38" s="23">
        <v>1</v>
      </c>
      <c r="I38" s="23">
        <v>0</v>
      </c>
      <c r="J38" s="23">
        <v>0</v>
      </c>
      <c r="K38" s="23">
        <v>1</v>
      </c>
      <c r="L38" s="23">
        <v>1</v>
      </c>
      <c r="M38" s="23">
        <v>1</v>
      </c>
      <c r="N38" s="23">
        <v>1</v>
      </c>
      <c r="O38" s="23">
        <f t="shared" si="3"/>
        <v>1</v>
      </c>
      <c r="P38" s="50"/>
    </row>
    <row r="39" spans="1:17" ht="15" x14ac:dyDescent="0.25">
      <c r="A39" s="43" t="s">
        <v>35</v>
      </c>
      <c r="B39" s="11"/>
      <c r="C39" s="23">
        <v>43</v>
      </c>
      <c r="D39" s="23">
        <v>43</v>
      </c>
      <c r="E39" s="23">
        <v>44</v>
      </c>
      <c r="F39" s="23">
        <v>44</v>
      </c>
      <c r="G39" s="23">
        <v>42</v>
      </c>
      <c r="H39" s="23">
        <v>52</v>
      </c>
      <c r="I39" s="23">
        <v>72</v>
      </c>
      <c r="J39" s="23">
        <v>70</v>
      </c>
      <c r="K39" s="23">
        <v>70</v>
      </c>
      <c r="L39" s="23">
        <v>77</v>
      </c>
      <c r="M39" s="23">
        <v>78</v>
      </c>
      <c r="N39" s="23">
        <v>85</v>
      </c>
      <c r="O39" s="23">
        <f t="shared" si="3"/>
        <v>60</v>
      </c>
      <c r="P39" s="50"/>
    </row>
    <row r="40" spans="1:17" ht="15" x14ac:dyDescent="0.25">
      <c r="A40" s="10" t="s">
        <v>29</v>
      </c>
      <c r="B40" s="11"/>
      <c r="C40" s="23">
        <v>419</v>
      </c>
      <c r="D40" s="23">
        <v>480</v>
      </c>
      <c r="E40" s="23">
        <v>482</v>
      </c>
      <c r="F40" s="23">
        <v>494</v>
      </c>
      <c r="G40" s="23">
        <v>508</v>
      </c>
      <c r="H40" s="23">
        <v>521</v>
      </c>
      <c r="I40" s="23">
        <v>540</v>
      </c>
      <c r="J40" s="23">
        <v>552</v>
      </c>
      <c r="K40" s="23">
        <v>565</v>
      </c>
      <c r="L40" s="23">
        <v>552</v>
      </c>
      <c r="M40" s="23">
        <v>576</v>
      </c>
      <c r="N40" s="23">
        <v>504</v>
      </c>
      <c r="O40" s="23">
        <f t="shared" si="3"/>
        <v>516.08333333333337</v>
      </c>
      <c r="P40" s="50"/>
    </row>
    <row r="41" spans="1:17" ht="15" x14ac:dyDescent="0.25">
      <c r="A41" s="10" t="s">
        <v>30</v>
      </c>
      <c r="B41" s="11"/>
      <c r="C41" s="23">
        <v>250</v>
      </c>
      <c r="D41" s="23">
        <v>277</v>
      </c>
      <c r="E41" s="23">
        <v>273</v>
      </c>
      <c r="F41" s="23">
        <v>263</v>
      </c>
      <c r="G41" s="23">
        <v>255</v>
      </c>
      <c r="H41" s="23">
        <v>263</v>
      </c>
      <c r="I41" s="23">
        <v>290</v>
      </c>
      <c r="J41" s="23">
        <v>280</v>
      </c>
      <c r="K41" s="23">
        <v>282</v>
      </c>
      <c r="L41" s="23">
        <v>264</v>
      </c>
      <c r="M41" s="23">
        <v>315</v>
      </c>
      <c r="N41" s="23">
        <v>317</v>
      </c>
      <c r="O41" s="23">
        <f t="shared" si="3"/>
        <v>277.41666666666669</v>
      </c>
      <c r="P41" s="50"/>
    </row>
    <row r="42" spans="1:17" ht="15" x14ac:dyDescent="0.25">
      <c r="A42" s="10" t="s">
        <v>21</v>
      </c>
      <c r="B42" s="11"/>
      <c r="C42" s="23">
        <v>91</v>
      </c>
      <c r="D42" s="23">
        <v>89</v>
      </c>
      <c r="E42" s="23">
        <v>93</v>
      </c>
      <c r="F42" s="23">
        <v>89</v>
      </c>
      <c r="G42" s="23">
        <v>88</v>
      </c>
      <c r="H42" s="23">
        <v>98</v>
      </c>
      <c r="I42" s="23">
        <v>101</v>
      </c>
      <c r="J42" s="23">
        <v>95</v>
      </c>
      <c r="K42" s="23">
        <v>107</v>
      </c>
      <c r="L42" s="23">
        <v>115</v>
      </c>
      <c r="M42" s="23">
        <v>137</v>
      </c>
      <c r="N42" s="23">
        <v>128</v>
      </c>
      <c r="O42" s="23">
        <f t="shared" si="3"/>
        <v>102.58333333333333</v>
      </c>
      <c r="P42" s="50"/>
    </row>
    <row r="43" spans="1:17" ht="15" x14ac:dyDescent="0.25">
      <c r="A43" s="10" t="s">
        <v>22</v>
      </c>
      <c r="B43" s="11"/>
      <c r="C43" s="23">
        <v>33</v>
      </c>
      <c r="D43" s="23">
        <v>27</v>
      </c>
      <c r="E43" s="23">
        <v>27</v>
      </c>
      <c r="F43" s="23">
        <v>30</v>
      </c>
      <c r="G43" s="23">
        <v>35</v>
      </c>
      <c r="H43" s="23">
        <v>33</v>
      </c>
      <c r="I43" s="23">
        <v>35</v>
      </c>
      <c r="J43" s="23">
        <v>35</v>
      </c>
      <c r="K43" s="23">
        <v>49</v>
      </c>
      <c r="L43" s="23">
        <v>39</v>
      </c>
      <c r="M43" s="23">
        <v>43</v>
      </c>
      <c r="N43" s="23">
        <v>36</v>
      </c>
      <c r="O43" s="23">
        <f t="shared" si="3"/>
        <v>35.166666666666664</v>
      </c>
      <c r="P43" s="50"/>
    </row>
    <row r="44" spans="1:17" ht="15" x14ac:dyDescent="0.25">
      <c r="A44" s="10" t="s">
        <v>23</v>
      </c>
      <c r="B44" s="11"/>
      <c r="C44" s="23">
        <v>522</v>
      </c>
      <c r="D44" s="23">
        <f>169+129+56+50+96+9</f>
        <v>509</v>
      </c>
      <c r="E44" s="23">
        <f>190+115+59+51+100+7</f>
        <v>522</v>
      </c>
      <c r="F44" s="23">
        <f>196+153+56+52+94+7</f>
        <v>558</v>
      </c>
      <c r="G44" s="23">
        <f>187+148+79+49+90+7</f>
        <v>560</v>
      </c>
      <c r="H44" s="23">
        <f>217+304+286+61+153+7</f>
        <v>1028</v>
      </c>
      <c r="I44" s="23">
        <f>217+328+528+67+211+11</f>
        <v>1362</v>
      </c>
      <c r="J44" s="23">
        <v>1234</v>
      </c>
      <c r="K44" s="23">
        <f>233+268+144+60+123+8</f>
        <v>836</v>
      </c>
      <c r="L44" s="23">
        <f>237+183+104+67+117+8</f>
        <v>716</v>
      </c>
      <c r="M44" s="23">
        <f>250+172+99+68+124+10</f>
        <v>723</v>
      </c>
      <c r="N44" s="23">
        <f>242+273+95+61+112+10</f>
        <v>793</v>
      </c>
      <c r="O44" s="23">
        <f t="shared" si="3"/>
        <v>780.25</v>
      </c>
      <c r="P44" s="50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3"/>
      <c r="P45" s="51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6"/>
      <c r="P46" s="50"/>
    </row>
    <row r="47" spans="1:17" ht="15" x14ac:dyDescent="0.25">
      <c r="A47" s="10" t="s">
        <v>24</v>
      </c>
      <c r="B47" s="11"/>
      <c r="C47" s="23">
        <f t="shared" ref="C47:N47" si="4">SUM(C34:C46)</f>
        <v>1794</v>
      </c>
      <c r="D47" s="23">
        <f t="shared" si="4"/>
        <v>1856</v>
      </c>
      <c r="E47" s="23">
        <f t="shared" si="4"/>
        <v>1908</v>
      </c>
      <c r="F47" s="23">
        <f t="shared" si="4"/>
        <v>1922</v>
      </c>
      <c r="G47" s="23">
        <f t="shared" si="4"/>
        <v>1961</v>
      </c>
      <c r="H47" s="23">
        <f t="shared" si="4"/>
        <v>2491</v>
      </c>
      <c r="I47" s="23">
        <f t="shared" si="4"/>
        <v>2905</v>
      </c>
      <c r="J47" s="23">
        <f t="shared" si="4"/>
        <v>2749</v>
      </c>
      <c r="K47" s="23">
        <f t="shared" si="4"/>
        <v>2488</v>
      </c>
      <c r="L47" s="23">
        <f t="shared" si="4"/>
        <v>2307</v>
      </c>
      <c r="M47" s="23">
        <f t="shared" si="4"/>
        <v>2432</v>
      </c>
      <c r="N47" s="23">
        <f t="shared" si="4"/>
        <v>2349</v>
      </c>
      <c r="O47" s="23">
        <f t="shared" si="3"/>
        <v>2263.5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 t="shared" ref="C49:O49" si="5">C47/C20</f>
        <v>0.48070739549839231</v>
      </c>
      <c r="D49" s="32">
        <f t="shared" si="5"/>
        <v>0.46880525385198285</v>
      </c>
      <c r="E49" s="32">
        <f t="shared" si="5"/>
        <v>0.46254545454545454</v>
      </c>
      <c r="F49" s="32">
        <f t="shared" si="5"/>
        <v>0.46369119420989141</v>
      </c>
      <c r="G49" s="32">
        <f t="shared" si="5"/>
        <v>0.47184793070259867</v>
      </c>
      <c r="H49" s="32">
        <f t="shared" si="5"/>
        <v>0.52004175365344463</v>
      </c>
      <c r="I49" s="32">
        <f t="shared" si="5"/>
        <v>0.55470689325949973</v>
      </c>
      <c r="J49" s="32">
        <f t="shared" si="5"/>
        <v>0.54597815292949359</v>
      </c>
      <c r="K49" s="32">
        <f t="shared" si="5"/>
        <v>0.50060362173038231</v>
      </c>
      <c r="L49" s="32">
        <f t="shared" si="5"/>
        <v>0.48172896220505323</v>
      </c>
      <c r="M49" s="32">
        <f t="shared" si="5"/>
        <v>0.4692263168049392</v>
      </c>
      <c r="N49" s="32">
        <f t="shared" si="5"/>
        <v>0.45051783659378597</v>
      </c>
      <c r="O49" s="32">
        <f t="shared" si="5"/>
        <v>0.49086473298997019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44</v>
      </c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>
        <v>2008</v>
      </c>
      <c r="E55" s="2"/>
      <c r="F55" s="52">
        <v>117949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0" workbookViewId="0">
      <selection activeCell="M7" sqref="M7:M17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278</v>
      </c>
      <c r="D7" s="26">
        <v>259</v>
      </c>
      <c r="E7" s="26">
        <v>263</v>
      </c>
      <c r="F7" s="26">
        <v>224</v>
      </c>
      <c r="G7" s="40">
        <v>243</v>
      </c>
      <c r="H7" s="26">
        <v>248</v>
      </c>
      <c r="I7" s="26">
        <v>243</v>
      </c>
      <c r="J7" s="26">
        <v>223</v>
      </c>
      <c r="K7" s="26">
        <v>287</v>
      </c>
      <c r="L7" s="26">
        <v>323</v>
      </c>
      <c r="M7" s="26">
        <v>336</v>
      </c>
      <c r="N7" s="26">
        <v>278</v>
      </c>
      <c r="O7" s="26">
        <f>SUM(C7:N7)/12</f>
        <v>267.08333333333331</v>
      </c>
      <c r="P7" s="47"/>
    </row>
    <row r="8" spans="1:16" ht="15" x14ac:dyDescent="0.25">
      <c r="A8" s="15" t="s">
        <v>17</v>
      </c>
      <c r="B8" s="11"/>
      <c r="C8" s="23">
        <v>32</v>
      </c>
      <c r="D8" s="23">
        <v>31</v>
      </c>
      <c r="E8" s="23">
        <v>31</v>
      </c>
      <c r="F8" s="23">
        <v>28</v>
      </c>
      <c r="G8" s="24">
        <v>35</v>
      </c>
      <c r="H8" s="23">
        <v>31</v>
      </c>
      <c r="I8" s="23">
        <v>32</v>
      </c>
      <c r="J8" s="23">
        <v>31</v>
      </c>
      <c r="K8" s="23">
        <f>27+5</f>
        <v>32</v>
      </c>
      <c r="L8" s="23">
        <v>28</v>
      </c>
      <c r="M8" s="23">
        <v>26</v>
      </c>
      <c r="N8" s="23">
        <v>26</v>
      </c>
      <c r="O8" s="23">
        <f t="shared" ref="O8:O20" si="0">SUM(C8:N8)/12</f>
        <v>30.25</v>
      </c>
      <c r="P8" s="38"/>
    </row>
    <row r="9" spans="1:16" ht="15" x14ac:dyDescent="0.25">
      <c r="A9" s="10" t="s">
        <v>18</v>
      </c>
      <c r="B9" s="11"/>
      <c r="C9" s="23">
        <v>7</v>
      </c>
      <c r="D9" s="23">
        <v>7</v>
      </c>
      <c r="E9" s="23">
        <v>5</v>
      </c>
      <c r="F9" s="23">
        <v>6</v>
      </c>
      <c r="G9" s="23">
        <v>3</v>
      </c>
      <c r="H9" s="23">
        <v>4</v>
      </c>
      <c r="I9" s="23">
        <v>2</v>
      </c>
      <c r="J9" s="23">
        <v>2</v>
      </c>
      <c r="K9" s="23">
        <v>3</v>
      </c>
      <c r="L9" s="23">
        <v>2</v>
      </c>
      <c r="M9" s="23">
        <v>5</v>
      </c>
      <c r="N9" s="23">
        <v>4</v>
      </c>
      <c r="O9" s="23">
        <f t="shared" si="0"/>
        <v>4.166666666666667</v>
      </c>
      <c r="P9" s="38"/>
    </row>
    <row r="10" spans="1:16" ht="15" x14ac:dyDescent="0.25">
      <c r="A10" s="10" t="s">
        <v>19</v>
      </c>
      <c r="B10" s="11"/>
      <c r="C10" s="23">
        <v>372</v>
      </c>
      <c r="D10" s="23">
        <v>377</v>
      </c>
      <c r="E10" s="23">
        <v>364</v>
      </c>
      <c r="F10" s="23">
        <v>334</v>
      </c>
      <c r="G10" s="23">
        <v>328</v>
      </c>
      <c r="H10" s="23">
        <v>310</v>
      </c>
      <c r="I10" s="23">
        <v>342</v>
      </c>
      <c r="J10" s="23">
        <v>299</v>
      </c>
      <c r="K10" s="23">
        <v>366</v>
      </c>
      <c r="L10" s="23">
        <v>360</v>
      </c>
      <c r="M10" s="23">
        <v>386</v>
      </c>
      <c r="N10" s="23">
        <v>407</v>
      </c>
      <c r="O10" s="23">
        <f t="shared" si="0"/>
        <v>353.75</v>
      </c>
      <c r="P10" s="38"/>
    </row>
    <row r="11" spans="1:16" ht="15" x14ac:dyDescent="0.25">
      <c r="A11" s="10" t="s">
        <v>20</v>
      </c>
      <c r="B11" s="11"/>
      <c r="C11" s="23">
        <v>21</v>
      </c>
      <c r="D11" s="23">
        <v>18</v>
      </c>
      <c r="E11" s="23">
        <v>15</v>
      </c>
      <c r="F11" s="23">
        <v>12</v>
      </c>
      <c r="G11" s="23">
        <v>12</v>
      </c>
      <c r="H11" s="23">
        <v>10</v>
      </c>
      <c r="I11" s="23">
        <v>12</v>
      </c>
      <c r="J11" s="23">
        <v>14</v>
      </c>
      <c r="K11" s="23">
        <v>12</v>
      </c>
      <c r="L11" s="23">
        <v>11</v>
      </c>
      <c r="M11" s="23">
        <v>12</v>
      </c>
      <c r="N11" s="23">
        <v>10</v>
      </c>
      <c r="O11" s="23">
        <f t="shared" si="0"/>
        <v>13.25</v>
      </c>
      <c r="P11" s="38"/>
    </row>
    <row r="12" spans="1:16" ht="15" x14ac:dyDescent="0.25">
      <c r="A12" s="43" t="s">
        <v>35</v>
      </c>
      <c r="B12" s="11"/>
      <c r="C12" s="23">
        <v>354</v>
      </c>
      <c r="D12" s="23">
        <v>330</v>
      </c>
      <c r="E12" s="23">
        <v>312</v>
      </c>
      <c r="F12" s="23">
        <v>285</v>
      </c>
      <c r="G12" s="23">
        <v>266</v>
      </c>
      <c r="H12" s="23">
        <v>258</v>
      </c>
      <c r="I12" s="23">
        <v>282</v>
      </c>
      <c r="J12" s="23">
        <v>273</v>
      </c>
      <c r="K12" s="23">
        <v>291</v>
      </c>
      <c r="L12" s="23">
        <v>286</v>
      </c>
      <c r="M12" s="23">
        <v>306</v>
      </c>
      <c r="N12" s="23">
        <v>334</v>
      </c>
      <c r="O12" s="23">
        <f t="shared" si="0"/>
        <v>298.08333333333331</v>
      </c>
      <c r="P12" s="38"/>
    </row>
    <row r="13" spans="1:16" ht="15" x14ac:dyDescent="0.25">
      <c r="A13" s="10" t="s">
        <v>29</v>
      </c>
      <c r="B13" s="11"/>
      <c r="C13" s="23">
        <v>561</v>
      </c>
      <c r="D13" s="23">
        <v>562</v>
      </c>
      <c r="E13" s="23">
        <v>562</v>
      </c>
      <c r="F13" s="23">
        <v>632</v>
      </c>
      <c r="G13" s="23">
        <v>597</v>
      </c>
      <c r="H13" s="23">
        <v>565</v>
      </c>
      <c r="I13" s="23">
        <v>605</v>
      </c>
      <c r="J13" s="23">
        <v>589</v>
      </c>
      <c r="K13" s="23">
        <v>637</v>
      </c>
      <c r="L13" s="23">
        <v>616</v>
      </c>
      <c r="M13" s="23">
        <v>574</v>
      </c>
      <c r="N13" s="23">
        <v>602</v>
      </c>
      <c r="O13" s="23">
        <f t="shared" si="0"/>
        <v>591.83333333333337</v>
      </c>
      <c r="P13" s="38"/>
    </row>
    <row r="14" spans="1:16" ht="15" x14ac:dyDescent="0.25">
      <c r="A14" s="10" t="s">
        <v>30</v>
      </c>
      <c r="B14" s="11"/>
      <c r="C14" s="23">
        <v>435</v>
      </c>
      <c r="D14" s="23">
        <v>424</v>
      </c>
      <c r="E14" s="23">
        <v>391</v>
      </c>
      <c r="F14" s="23">
        <v>328</v>
      </c>
      <c r="G14" s="23">
        <v>288</v>
      </c>
      <c r="H14" s="23">
        <v>278</v>
      </c>
      <c r="I14" s="23">
        <v>326</v>
      </c>
      <c r="J14" s="23">
        <v>284</v>
      </c>
      <c r="K14" s="23">
        <v>285</v>
      </c>
      <c r="L14" s="23">
        <v>290</v>
      </c>
      <c r="M14" s="23">
        <v>316</v>
      </c>
      <c r="N14" s="23">
        <v>358</v>
      </c>
      <c r="O14" s="23">
        <f t="shared" si="0"/>
        <v>333.58333333333331</v>
      </c>
      <c r="P14" s="38"/>
    </row>
    <row r="15" spans="1:16" ht="15" x14ac:dyDescent="0.25">
      <c r="A15" s="10" t="s">
        <v>21</v>
      </c>
      <c r="B15" s="11"/>
      <c r="C15" s="23">
        <v>202</v>
      </c>
      <c r="D15" s="23">
        <v>186</v>
      </c>
      <c r="E15" s="23">
        <v>172</v>
      </c>
      <c r="F15" s="23">
        <v>147</v>
      </c>
      <c r="G15" s="23">
        <v>136</v>
      </c>
      <c r="H15" s="23">
        <v>145</v>
      </c>
      <c r="I15" s="23">
        <v>161</v>
      </c>
      <c r="J15" s="23">
        <v>137</v>
      </c>
      <c r="K15" s="23">
        <v>177</v>
      </c>
      <c r="L15" s="23">
        <v>181</v>
      </c>
      <c r="M15" s="23">
        <v>212</v>
      </c>
      <c r="N15" s="23">
        <v>214</v>
      </c>
      <c r="O15" s="23">
        <f t="shared" si="0"/>
        <v>172.5</v>
      </c>
      <c r="P15" s="38"/>
    </row>
    <row r="16" spans="1:16" ht="15" x14ac:dyDescent="0.25">
      <c r="A16" s="10" t="s">
        <v>22</v>
      </c>
      <c r="B16" s="11"/>
      <c r="C16" s="23">
        <v>58</v>
      </c>
      <c r="D16" s="23">
        <v>56</v>
      </c>
      <c r="E16" s="23">
        <v>54</v>
      </c>
      <c r="F16" s="23">
        <v>48</v>
      </c>
      <c r="G16" s="23">
        <v>47</v>
      </c>
      <c r="H16" s="23">
        <v>42</v>
      </c>
      <c r="I16" s="23">
        <v>47</v>
      </c>
      <c r="J16" s="23">
        <v>46</v>
      </c>
      <c r="K16" s="23">
        <v>40</v>
      </c>
      <c r="L16" s="23">
        <v>48</v>
      </c>
      <c r="M16" s="23">
        <v>47</v>
      </c>
      <c r="N16" s="23">
        <v>49</v>
      </c>
      <c r="O16" s="23">
        <f t="shared" si="0"/>
        <v>48.5</v>
      </c>
      <c r="P16" s="38"/>
    </row>
    <row r="17" spans="1:17" ht="15" x14ac:dyDescent="0.25">
      <c r="A17" s="10" t="s">
        <v>23</v>
      </c>
      <c r="B17" s="11"/>
      <c r="C17" s="23">
        <v>1006</v>
      </c>
      <c r="D17" s="23">
        <v>1002</v>
      </c>
      <c r="E17" s="23">
        <v>921</v>
      </c>
      <c r="F17" s="23">
        <v>860</v>
      </c>
      <c r="G17" s="23">
        <v>775</v>
      </c>
      <c r="H17" s="23">
        <v>1092</v>
      </c>
      <c r="I17" s="23">
        <v>1451</v>
      </c>
      <c r="J17" s="23">
        <v>1199</v>
      </c>
      <c r="K17" s="23">
        <v>854</v>
      </c>
      <c r="L17" s="23">
        <v>750</v>
      </c>
      <c r="M17" s="23">
        <v>806</v>
      </c>
      <c r="N17" s="23">
        <v>1078</v>
      </c>
      <c r="O17" s="23">
        <f t="shared" si="0"/>
        <v>982.83333333333337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3326</v>
      </c>
      <c r="D20" s="23">
        <f>SUM(D7:D19)</f>
        <v>3252</v>
      </c>
      <c r="E20" s="23">
        <f>SUM(E7:E17)</f>
        <v>3090</v>
      </c>
      <c r="F20" s="23">
        <f t="shared" ref="F20:N20" si="1">SUM(F7:F19)</f>
        <v>2904</v>
      </c>
      <c r="G20" s="23">
        <f t="shared" si="1"/>
        <v>2730</v>
      </c>
      <c r="H20" s="23">
        <f t="shared" si="1"/>
        <v>2983</v>
      </c>
      <c r="I20" s="23">
        <f t="shared" si="1"/>
        <v>3503</v>
      </c>
      <c r="J20" s="23">
        <f t="shared" si="1"/>
        <v>3097</v>
      </c>
      <c r="K20" s="23">
        <f t="shared" si="1"/>
        <v>2984</v>
      </c>
      <c r="L20" s="23">
        <f t="shared" si="1"/>
        <v>2895</v>
      </c>
      <c r="M20" s="23">
        <f t="shared" si="1"/>
        <v>3026</v>
      </c>
      <c r="N20" s="23">
        <f t="shared" si="1"/>
        <v>3360</v>
      </c>
      <c r="O20" s="23">
        <f t="shared" si="0"/>
        <v>3095.8333333333335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>C20/$F$55</f>
        <v>2.7709739231858703E-2</v>
      </c>
      <c r="D22" s="36">
        <f t="shared" ref="D22:O22" si="2">D20/$F$55</f>
        <v>2.7093226693326668E-2</v>
      </c>
      <c r="E22" s="36">
        <f t="shared" si="2"/>
        <v>2.5743564108972758E-2</v>
      </c>
      <c r="F22" s="36">
        <f t="shared" si="2"/>
        <v>2.4193951512121968E-2</v>
      </c>
      <c r="G22" s="36">
        <f t="shared" si="2"/>
        <v>2.274431392151962E-2</v>
      </c>
      <c r="H22" s="36">
        <f t="shared" si="2"/>
        <v>2.4852120303257518E-2</v>
      </c>
      <c r="I22" s="36">
        <f t="shared" si="2"/>
        <v>2.918437057402316E-2</v>
      </c>
      <c r="J22" s="36">
        <f t="shared" si="2"/>
        <v>2.580188286261768E-2</v>
      </c>
      <c r="K22" s="36">
        <f t="shared" si="2"/>
        <v>2.4860451553778223E-2</v>
      </c>
      <c r="L22" s="36">
        <f t="shared" si="2"/>
        <v>2.4118970257435642E-2</v>
      </c>
      <c r="M22" s="36">
        <f t="shared" si="2"/>
        <v>2.5210364075647754E-2</v>
      </c>
      <c r="N22" s="36">
        <f t="shared" si="2"/>
        <v>2.799300174956261E-2</v>
      </c>
      <c r="O22" s="36">
        <f t="shared" si="2"/>
        <v>2.5792163070343526E-2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151</v>
      </c>
      <c r="D34" s="26">
        <v>127</v>
      </c>
      <c r="E34" s="26">
        <v>136</v>
      </c>
      <c r="F34" s="26">
        <v>116</v>
      </c>
      <c r="G34" s="26">
        <v>137</v>
      </c>
      <c r="H34" s="26">
        <v>125</v>
      </c>
      <c r="I34" s="26">
        <v>140</v>
      </c>
      <c r="J34" s="26">
        <v>140</v>
      </c>
      <c r="K34" s="26">
        <v>173</v>
      </c>
      <c r="L34" s="26">
        <v>171</v>
      </c>
      <c r="M34" s="26">
        <v>166</v>
      </c>
      <c r="N34" s="26">
        <v>142</v>
      </c>
      <c r="O34" s="26">
        <f>(C34+D34+E34+F34+G34+H34+I34+J34+K34+L34+M34+N34)/12</f>
        <v>143.66666666666666</v>
      </c>
      <c r="P34" s="49"/>
    </row>
    <row r="35" spans="1:17" ht="15" x14ac:dyDescent="0.25">
      <c r="A35" s="10" t="s">
        <v>17</v>
      </c>
      <c r="B35" s="11"/>
      <c r="C35" s="23">
        <v>12</v>
      </c>
      <c r="D35" s="23">
        <v>13</v>
      </c>
      <c r="E35" s="23">
        <v>13</v>
      </c>
      <c r="F35" s="23">
        <v>13</v>
      </c>
      <c r="G35" s="23">
        <v>17</v>
      </c>
      <c r="H35" s="23">
        <v>15</v>
      </c>
      <c r="I35" s="23">
        <v>13</v>
      </c>
      <c r="J35" s="23">
        <v>14</v>
      </c>
      <c r="K35" s="23">
        <v>14</v>
      </c>
      <c r="L35" s="23">
        <v>12</v>
      </c>
      <c r="M35" s="23">
        <v>12</v>
      </c>
      <c r="N35" s="23">
        <v>9</v>
      </c>
      <c r="O35" s="23">
        <f t="shared" ref="O35:O47" si="3">(C35+D35+E35+F35+G35+H35+I35+J35+K35+L35+M35+N35)/12</f>
        <v>13.083333333333334</v>
      </c>
      <c r="P35" s="50"/>
    </row>
    <row r="36" spans="1:17" ht="15" x14ac:dyDescent="0.25">
      <c r="A36" s="10" t="s">
        <v>18</v>
      </c>
      <c r="B36" s="11"/>
      <c r="C36" s="23">
        <v>3</v>
      </c>
      <c r="D36" s="23">
        <v>3</v>
      </c>
      <c r="E36" s="23">
        <v>1</v>
      </c>
      <c r="F36" s="23">
        <v>1</v>
      </c>
      <c r="G36" s="23">
        <v>1</v>
      </c>
      <c r="H36" s="23">
        <v>1</v>
      </c>
      <c r="I36" s="23">
        <v>0</v>
      </c>
      <c r="J36" s="23">
        <v>0</v>
      </c>
      <c r="K36" s="23">
        <v>1</v>
      </c>
      <c r="L36" s="23">
        <v>1</v>
      </c>
      <c r="M36" s="23">
        <v>0</v>
      </c>
      <c r="N36" s="23">
        <v>0</v>
      </c>
      <c r="O36" s="23">
        <f t="shared" si="3"/>
        <v>1</v>
      </c>
      <c r="P36" s="50"/>
    </row>
    <row r="37" spans="1:17" ht="15" x14ac:dyDescent="0.25">
      <c r="A37" s="10" t="s">
        <v>19</v>
      </c>
      <c r="B37" s="11"/>
      <c r="C37" s="23">
        <v>184</v>
      </c>
      <c r="D37" s="23">
        <v>190</v>
      </c>
      <c r="E37" s="23">
        <v>183</v>
      </c>
      <c r="F37" s="23">
        <v>169</v>
      </c>
      <c r="G37" s="23">
        <v>162</v>
      </c>
      <c r="H37" s="23">
        <v>159</v>
      </c>
      <c r="I37" s="23">
        <v>171</v>
      </c>
      <c r="J37" s="23">
        <v>161</v>
      </c>
      <c r="K37" s="23">
        <v>195</v>
      </c>
      <c r="L37" s="23">
        <v>185</v>
      </c>
      <c r="M37" s="23">
        <v>201</v>
      </c>
      <c r="N37" s="23">
        <v>205</v>
      </c>
      <c r="O37" s="23">
        <f t="shared" si="3"/>
        <v>180.41666666666666</v>
      </c>
      <c r="P37" s="50"/>
    </row>
    <row r="38" spans="1:17" ht="15" x14ac:dyDescent="0.25">
      <c r="A38" s="10" t="s">
        <v>20</v>
      </c>
      <c r="B38" s="11"/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f t="shared" si="3"/>
        <v>0.16666666666666666</v>
      </c>
      <c r="P38" s="50"/>
    </row>
    <row r="39" spans="1:17" ht="15" x14ac:dyDescent="0.25">
      <c r="A39" s="43" t="s">
        <v>35</v>
      </c>
      <c r="B39" s="11"/>
      <c r="C39" s="23">
        <v>44</v>
      </c>
      <c r="D39" s="23">
        <v>42</v>
      </c>
      <c r="E39" s="23">
        <v>36</v>
      </c>
      <c r="F39" s="23">
        <v>34</v>
      </c>
      <c r="G39" s="23">
        <v>35</v>
      </c>
      <c r="H39" s="23">
        <v>35</v>
      </c>
      <c r="I39" s="23">
        <v>52</v>
      </c>
      <c r="J39" s="23">
        <v>43</v>
      </c>
      <c r="K39" s="23">
        <v>39</v>
      </c>
      <c r="L39" s="23">
        <v>33</v>
      </c>
      <c r="M39" s="23">
        <v>38</v>
      </c>
      <c r="N39" s="23">
        <v>46</v>
      </c>
      <c r="O39" s="23">
        <f t="shared" si="3"/>
        <v>39.75</v>
      </c>
      <c r="P39" s="50"/>
    </row>
    <row r="40" spans="1:17" ht="15" x14ac:dyDescent="0.25">
      <c r="A40" s="10" t="s">
        <v>29</v>
      </c>
      <c r="B40" s="11"/>
      <c r="C40" s="23">
        <v>352</v>
      </c>
      <c r="D40" s="23">
        <v>357</v>
      </c>
      <c r="E40" s="23">
        <v>358</v>
      </c>
      <c r="F40" s="23">
        <v>422</v>
      </c>
      <c r="G40" s="23">
        <v>384</v>
      </c>
      <c r="H40" s="23">
        <v>375</v>
      </c>
      <c r="I40" s="23">
        <v>420</v>
      </c>
      <c r="J40" s="23">
        <v>401</v>
      </c>
      <c r="K40" s="23">
        <v>415</v>
      </c>
      <c r="L40" s="23">
        <v>400</v>
      </c>
      <c r="M40" s="23">
        <v>365</v>
      </c>
      <c r="N40" s="23">
        <v>377</v>
      </c>
      <c r="O40" s="23">
        <f t="shared" si="3"/>
        <v>385.5</v>
      </c>
      <c r="P40" s="50"/>
    </row>
    <row r="41" spans="1:17" ht="15" x14ac:dyDescent="0.25">
      <c r="A41" s="10" t="s">
        <v>30</v>
      </c>
      <c r="B41" s="11"/>
      <c r="C41" s="23">
        <v>255</v>
      </c>
      <c r="D41" s="23">
        <v>240</v>
      </c>
      <c r="E41" s="23">
        <v>228</v>
      </c>
      <c r="F41" s="23">
        <v>193</v>
      </c>
      <c r="G41" s="23">
        <v>180</v>
      </c>
      <c r="H41" s="23">
        <v>185</v>
      </c>
      <c r="I41" s="23">
        <v>223</v>
      </c>
      <c r="J41" s="23">
        <v>195</v>
      </c>
      <c r="K41" s="23">
        <v>174</v>
      </c>
      <c r="L41" s="23">
        <v>182</v>
      </c>
      <c r="M41" s="23">
        <v>200</v>
      </c>
      <c r="N41" s="23">
        <v>217</v>
      </c>
      <c r="O41" s="23">
        <f t="shared" si="3"/>
        <v>206</v>
      </c>
      <c r="P41" s="50"/>
    </row>
    <row r="42" spans="1:17" ht="15" x14ac:dyDescent="0.25">
      <c r="A42" s="10" t="s">
        <v>21</v>
      </c>
      <c r="B42" s="11"/>
      <c r="C42" s="23">
        <v>82</v>
      </c>
      <c r="D42" s="23">
        <v>76</v>
      </c>
      <c r="E42" s="23">
        <v>74</v>
      </c>
      <c r="F42" s="23">
        <v>66</v>
      </c>
      <c r="G42" s="23">
        <v>73</v>
      </c>
      <c r="H42" s="23">
        <v>77</v>
      </c>
      <c r="I42" s="23">
        <v>88</v>
      </c>
      <c r="J42" s="23">
        <v>77</v>
      </c>
      <c r="K42" s="23">
        <v>75</v>
      </c>
      <c r="L42" s="23">
        <v>77</v>
      </c>
      <c r="M42" s="23">
        <v>88</v>
      </c>
      <c r="N42" s="23">
        <v>88</v>
      </c>
      <c r="O42" s="23">
        <f t="shared" si="3"/>
        <v>78.416666666666671</v>
      </c>
      <c r="P42" s="50"/>
    </row>
    <row r="43" spans="1:17" ht="15" x14ac:dyDescent="0.25">
      <c r="A43" s="10" t="s">
        <v>22</v>
      </c>
      <c r="B43" s="11"/>
      <c r="C43" s="23">
        <v>30</v>
      </c>
      <c r="D43" s="23">
        <v>28</v>
      </c>
      <c r="E43" s="23">
        <v>28</v>
      </c>
      <c r="F43" s="23">
        <v>25</v>
      </c>
      <c r="G43" s="23">
        <v>25</v>
      </c>
      <c r="H43" s="23">
        <v>23</v>
      </c>
      <c r="I43" s="23">
        <v>29</v>
      </c>
      <c r="J43" s="23">
        <v>29</v>
      </c>
      <c r="K43" s="23">
        <v>22</v>
      </c>
      <c r="L43" s="23">
        <v>27</v>
      </c>
      <c r="M43" s="23">
        <v>30</v>
      </c>
      <c r="N43" s="23">
        <v>33</v>
      </c>
      <c r="O43" s="23">
        <f t="shared" si="3"/>
        <v>27.416666666666668</v>
      </c>
      <c r="P43" s="50"/>
    </row>
    <row r="44" spans="1:17" ht="15" x14ac:dyDescent="0.25">
      <c r="A44" s="10" t="s">
        <v>23</v>
      </c>
      <c r="B44" s="11"/>
      <c r="C44" s="23">
        <v>466</v>
      </c>
      <c r="D44" s="23">
        <v>470</v>
      </c>
      <c r="E44" s="23">
        <v>452</v>
      </c>
      <c r="F44" s="23">
        <v>487</v>
      </c>
      <c r="G44" s="23">
        <v>443</v>
      </c>
      <c r="H44" s="23">
        <v>776</v>
      </c>
      <c r="I44" s="23">
        <v>1108</v>
      </c>
      <c r="J44" s="23">
        <v>905</v>
      </c>
      <c r="K44" s="23">
        <v>559</v>
      </c>
      <c r="L44" s="23">
        <v>464</v>
      </c>
      <c r="M44" s="23">
        <v>467</v>
      </c>
      <c r="N44" s="23">
        <v>527</v>
      </c>
      <c r="O44" s="23">
        <f t="shared" si="3"/>
        <v>593.66666666666663</v>
      </c>
      <c r="P44" s="50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3"/>
      <c r="P45" s="51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6"/>
      <c r="P46" s="50"/>
    </row>
    <row r="47" spans="1:17" ht="15" x14ac:dyDescent="0.25">
      <c r="A47" s="10" t="s">
        <v>24</v>
      </c>
      <c r="B47" s="11"/>
      <c r="C47" s="23">
        <f t="shared" ref="C47:N47" si="4">SUM(C34:C46)</f>
        <v>1580</v>
      </c>
      <c r="D47" s="23">
        <f t="shared" si="4"/>
        <v>1546</v>
      </c>
      <c r="E47" s="23">
        <f t="shared" si="4"/>
        <v>1509</v>
      </c>
      <c r="F47" s="23">
        <f t="shared" si="4"/>
        <v>1526</v>
      </c>
      <c r="G47" s="23">
        <f t="shared" si="4"/>
        <v>1457</v>
      </c>
      <c r="H47" s="23">
        <f t="shared" si="4"/>
        <v>1771</v>
      </c>
      <c r="I47" s="23">
        <f t="shared" si="4"/>
        <v>2244</v>
      </c>
      <c r="J47" s="23">
        <f t="shared" si="4"/>
        <v>1966</v>
      </c>
      <c r="K47" s="23">
        <f t="shared" si="4"/>
        <v>1667</v>
      </c>
      <c r="L47" s="23">
        <f t="shared" si="4"/>
        <v>1552</v>
      </c>
      <c r="M47" s="23">
        <f t="shared" si="4"/>
        <v>1567</v>
      </c>
      <c r="N47" s="23">
        <f t="shared" si="4"/>
        <v>1644</v>
      </c>
      <c r="O47" s="23">
        <f t="shared" si="3"/>
        <v>1669.0833333333333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 t="shared" ref="C49:O49" si="5">C47/C20</f>
        <v>0.4750450992182802</v>
      </c>
      <c r="D49" s="32">
        <f t="shared" si="5"/>
        <v>0.47539975399753998</v>
      </c>
      <c r="E49" s="32">
        <f t="shared" si="5"/>
        <v>0.48834951456310682</v>
      </c>
      <c r="F49" s="32">
        <f t="shared" si="5"/>
        <v>0.52548209366391185</v>
      </c>
      <c r="G49" s="32">
        <f t="shared" si="5"/>
        <v>0.53369963369963369</v>
      </c>
      <c r="H49" s="32">
        <f t="shared" si="5"/>
        <v>0.59369761984579283</v>
      </c>
      <c r="I49" s="32">
        <f t="shared" si="5"/>
        <v>0.64059377676277474</v>
      </c>
      <c r="J49" s="32">
        <f t="shared" si="5"/>
        <v>0.63480787859218601</v>
      </c>
      <c r="K49" s="32">
        <f t="shared" si="5"/>
        <v>0.5586461126005362</v>
      </c>
      <c r="L49" s="32">
        <f t="shared" si="5"/>
        <v>0.53609671848013818</v>
      </c>
      <c r="M49" s="32">
        <f t="shared" si="5"/>
        <v>0.5178453403833444</v>
      </c>
      <c r="N49" s="32">
        <f t="shared" si="5"/>
        <v>0.48928571428571427</v>
      </c>
      <c r="O49" s="32">
        <f t="shared" si="5"/>
        <v>0.53913862718707939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44</v>
      </c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>
        <v>2008</v>
      </c>
      <c r="E55" s="2"/>
      <c r="F55" s="52">
        <v>120030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0" zoomScale="70" workbookViewId="0">
      <selection activeCell="C20" sqref="C20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308</v>
      </c>
      <c r="D7" s="26">
        <v>288</v>
      </c>
      <c r="E7" s="26">
        <v>243</v>
      </c>
      <c r="F7" s="26">
        <v>247</v>
      </c>
      <c r="G7" s="40">
        <v>312</v>
      </c>
      <c r="H7" s="26">
        <v>293</v>
      </c>
      <c r="I7" s="26">
        <v>254</v>
      </c>
      <c r="J7" s="26">
        <v>260</v>
      </c>
      <c r="K7" s="26">
        <v>232</v>
      </c>
      <c r="L7" s="26">
        <v>249</v>
      </c>
      <c r="M7" s="26">
        <v>273</v>
      </c>
      <c r="N7" s="26">
        <v>223</v>
      </c>
      <c r="O7" s="26">
        <f>SUM(C7:N7)/12</f>
        <v>265.16666666666669</v>
      </c>
      <c r="P7" s="47"/>
    </row>
    <row r="8" spans="1:16" ht="15" x14ac:dyDescent="0.25">
      <c r="A8" s="15" t="s">
        <v>17</v>
      </c>
      <c r="B8" s="11"/>
      <c r="C8" s="23">
        <v>29</v>
      </c>
      <c r="D8" s="23">
        <v>30</v>
      </c>
      <c r="E8" s="23">
        <v>24</v>
      </c>
      <c r="F8" s="23">
        <v>24</v>
      </c>
      <c r="G8" s="24">
        <v>29</v>
      </c>
      <c r="H8" s="23">
        <v>31</v>
      </c>
      <c r="I8" s="23">
        <v>36</v>
      </c>
      <c r="J8" s="23">
        <v>33</v>
      </c>
      <c r="K8" s="23">
        <v>31</v>
      </c>
      <c r="L8" s="23">
        <v>36</v>
      </c>
      <c r="M8" s="23">
        <v>57</v>
      </c>
      <c r="N8" s="23">
        <v>46</v>
      </c>
      <c r="O8" s="23">
        <f t="shared" ref="O8:O20" si="0">SUM(C8:N8)/12</f>
        <v>33.833333333333336</v>
      </c>
      <c r="P8" s="38"/>
    </row>
    <row r="9" spans="1:16" ht="15" x14ac:dyDescent="0.25">
      <c r="A9" s="10" t="s">
        <v>18</v>
      </c>
      <c r="B9" s="11"/>
      <c r="C9" s="23">
        <v>3</v>
      </c>
      <c r="D9" s="23">
        <v>4</v>
      </c>
      <c r="E9" s="23">
        <v>5</v>
      </c>
      <c r="F9" s="23">
        <v>4</v>
      </c>
      <c r="G9" s="23">
        <v>2</v>
      </c>
      <c r="H9" s="23">
        <v>2</v>
      </c>
      <c r="I9" s="23">
        <v>1</v>
      </c>
      <c r="J9" s="23">
        <v>1</v>
      </c>
      <c r="K9" s="23">
        <v>1</v>
      </c>
      <c r="L9" s="23">
        <v>4</v>
      </c>
      <c r="M9" s="23">
        <v>6</v>
      </c>
      <c r="N9" s="23">
        <v>7</v>
      </c>
      <c r="O9" s="23">
        <f t="shared" si="0"/>
        <v>3.3333333333333335</v>
      </c>
      <c r="P9" s="38"/>
    </row>
    <row r="10" spans="1:16" ht="15" x14ac:dyDescent="0.25">
      <c r="A10" s="10" t="s">
        <v>19</v>
      </c>
      <c r="B10" s="11"/>
      <c r="C10" s="23">
        <v>520</v>
      </c>
      <c r="D10" s="23">
        <v>488</v>
      </c>
      <c r="E10" s="23">
        <v>474</v>
      </c>
      <c r="F10" s="23">
        <v>436</v>
      </c>
      <c r="G10" s="23">
        <v>409</v>
      </c>
      <c r="H10" s="23">
        <v>360</v>
      </c>
      <c r="I10" s="23">
        <v>340</v>
      </c>
      <c r="J10" s="23">
        <v>333</v>
      </c>
      <c r="K10" s="23">
        <v>335</v>
      </c>
      <c r="L10" s="23">
        <v>347</v>
      </c>
      <c r="M10" s="23">
        <v>340</v>
      </c>
      <c r="N10" s="23">
        <v>343</v>
      </c>
      <c r="O10" s="23">
        <f t="shared" si="0"/>
        <v>393.75</v>
      </c>
      <c r="P10" s="38"/>
    </row>
    <row r="11" spans="1:16" ht="15" x14ac:dyDescent="0.25">
      <c r="A11" s="10" t="s">
        <v>20</v>
      </c>
      <c r="B11" s="11"/>
      <c r="C11" s="23">
        <v>32</v>
      </c>
      <c r="D11" s="23">
        <v>28</v>
      </c>
      <c r="E11" s="23">
        <v>28</v>
      </c>
      <c r="F11" s="23">
        <v>23</v>
      </c>
      <c r="G11" s="23">
        <v>24</v>
      </c>
      <c r="H11" s="23">
        <v>25</v>
      </c>
      <c r="I11" s="23">
        <v>24</v>
      </c>
      <c r="J11" s="23">
        <v>25</v>
      </c>
      <c r="K11" s="23">
        <v>24</v>
      </c>
      <c r="L11" s="23">
        <v>21</v>
      </c>
      <c r="M11" s="23">
        <v>22</v>
      </c>
      <c r="N11" s="23">
        <v>18</v>
      </c>
      <c r="O11" s="23">
        <f t="shared" si="0"/>
        <v>24.5</v>
      </c>
      <c r="P11" s="38"/>
    </row>
    <row r="12" spans="1:16" ht="15" x14ac:dyDescent="0.25">
      <c r="A12" s="43" t="s">
        <v>35</v>
      </c>
      <c r="B12" s="11"/>
      <c r="C12" s="23">
        <v>421</v>
      </c>
      <c r="D12" s="23">
        <v>441</v>
      </c>
      <c r="E12" s="23">
        <v>382</v>
      </c>
      <c r="F12" s="23">
        <v>351</v>
      </c>
      <c r="G12" s="23">
        <v>355</v>
      </c>
      <c r="H12" s="23">
        <v>318</v>
      </c>
      <c r="I12" s="23">
        <v>308</v>
      </c>
      <c r="J12" s="23">
        <v>299</v>
      </c>
      <c r="K12" s="23">
        <v>341</v>
      </c>
      <c r="L12" s="23">
        <v>342</v>
      </c>
      <c r="M12" s="23">
        <v>348</v>
      </c>
      <c r="N12" s="23">
        <v>349</v>
      </c>
      <c r="O12" s="23">
        <f t="shared" si="0"/>
        <v>354.58333333333331</v>
      </c>
      <c r="P12" s="38"/>
    </row>
    <row r="13" spans="1:16" ht="15" x14ac:dyDescent="0.25">
      <c r="A13" s="10" t="s">
        <v>29</v>
      </c>
      <c r="B13" s="11"/>
      <c r="C13" s="23">
        <v>693</v>
      </c>
      <c r="D13" s="23">
        <v>677</v>
      </c>
      <c r="E13" s="23">
        <v>642</v>
      </c>
      <c r="F13" s="23">
        <v>637</v>
      </c>
      <c r="G13" s="23">
        <v>633</v>
      </c>
      <c r="H13" s="23">
        <v>615</v>
      </c>
      <c r="I13" s="23">
        <v>622</v>
      </c>
      <c r="J13" s="23">
        <v>597</v>
      </c>
      <c r="K13" s="23">
        <v>567</v>
      </c>
      <c r="L13" s="23">
        <v>557</v>
      </c>
      <c r="M13" s="23">
        <v>566</v>
      </c>
      <c r="N13" s="23">
        <v>509</v>
      </c>
      <c r="O13" s="23">
        <f t="shared" si="0"/>
        <v>609.58333333333337</v>
      </c>
      <c r="P13" s="38"/>
    </row>
    <row r="14" spans="1:16" ht="15" x14ac:dyDescent="0.25">
      <c r="A14" s="10" t="s">
        <v>30</v>
      </c>
      <c r="B14" s="11"/>
      <c r="C14" s="23">
        <v>518</v>
      </c>
      <c r="D14" s="23">
        <v>512</v>
      </c>
      <c r="E14" s="23">
        <v>476</v>
      </c>
      <c r="F14" s="23">
        <v>425</v>
      </c>
      <c r="G14" s="23">
        <v>412</v>
      </c>
      <c r="H14" s="23">
        <v>374</v>
      </c>
      <c r="I14" s="23">
        <v>365</v>
      </c>
      <c r="J14" s="23">
        <v>369</v>
      </c>
      <c r="K14" s="23">
        <v>349</v>
      </c>
      <c r="L14" s="23">
        <v>360</v>
      </c>
      <c r="M14" s="23">
        <v>366</v>
      </c>
      <c r="N14" s="23">
        <v>394</v>
      </c>
      <c r="O14" s="23">
        <f t="shared" si="0"/>
        <v>410</v>
      </c>
      <c r="P14" s="38"/>
    </row>
    <row r="15" spans="1:16" ht="15" x14ac:dyDescent="0.25">
      <c r="A15" s="10" t="s">
        <v>21</v>
      </c>
      <c r="B15" s="11"/>
      <c r="C15" s="23">
        <v>210</v>
      </c>
      <c r="D15" s="23">
        <v>211</v>
      </c>
      <c r="E15" s="23">
        <v>198</v>
      </c>
      <c r="F15" s="23">
        <v>179</v>
      </c>
      <c r="G15" s="23">
        <v>156</v>
      </c>
      <c r="H15" s="23">
        <v>147</v>
      </c>
      <c r="I15" s="23">
        <v>160</v>
      </c>
      <c r="J15" s="23">
        <v>157</v>
      </c>
      <c r="K15" s="23">
        <v>155</v>
      </c>
      <c r="L15" s="23">
        <v>158</v>
      </c>
      <c r="M15" s="23">
        <v>201</v>
      </c>
      <c r="N15" s="23">
        <v>188</v>
      </c>
      <c r="O15" s="23">
        <f t="shared" si="0"/>
        <v>176.66666666666666</v>
      </c>
      <c r="P15" s="38"/>
    </row>
    <row r="16" spans="1:16" ht="15" x14ac:dyDescent="0.25">
      <c r="A16" s="10" t="s">
        <v>22</v>
      </c>
      <c r="B16" s="11"/>
      <c r="C16" s="23">
        <v>62</v>
      </c>
      <c r="D16" s="23">
        <v>65</v>
      </c>
      <c r="E16" s="23">
        <v>58</v>
      </c>
      <c r="F16" s="23">
        <v>60</v>
      </c>
      <c r="G16" s="23">
        <v>56</v>
      </c>
      <c r="H16" s="23">
        <v>53</v>
      </c>
      <c r="I16" s="23">
        <v>47</v>
      </c>
      <c r="J16" s="23">
        <v>49</v>
      </c>
      <c r="K16" s="23">
        <v>52</v>
      </c>
      <c r="L16" s="23">
        <v>49</v>
      </c>
      <c r="M16" s="23">
        <v>51</v>
      </c>
      <c r="N16" s="23">
        <v>50</v>
      </c>
      <c r="O16" s="23">
        <f t="shared" si="0"/>
        <v>54.333333333333336</v>
      </c>
      <c r="P16" s="38"/>
    </row>
    <row r="17" spans="1:17" ht="15" x14ac:dyDescent="0.25">
      <c r="A17" s="10" t="s">
        <v>23</v>
      </c>
      <c r="B17" s="11"/>
      <c r="C17" s="23">
        <v>1050</v>
      </c>
      <c r="D17" s="23">
        <v>1047</v>
      </c>
      <c r="E17" s="23">
        <v>895</v>
      </c>
      <c r="F17" s="23">
        <v>824</v>
      </c>
      <c r="G17" s="23">
        <v>814</v>
      </c>
      <c r="H17" s="23">
        <v>1091</v>
      </c>
      <c r="I17" s="23">
        <v>1373</v>
      </c>
      <c r="J17" s="23">
        <v>1244</v>
      </c>
      <c r="K17" s="23">
        <v>811</v>
      </c>
      <c r="L17" s="23">
        <v>728</v>
      </c>
      <c r="M17" s="23">
        <v>774</v>
      </c>
      <c r="N17" s="23">
        <v>1026</v>
      </c>
      <c r="O17" s="23">
        <f t="shared" si="0"/>
        <v>973.08333333333337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3846</v>
      </c>
      <c r="D20" s="23">
        <f>SUM(D7:D19)</f>
        <v>3791</v>
      </c>
      <c r="E20" s="23">
        <f>SUM(E7:E17)</f>
        <v>3425</v>
      </c>
      <c r="F20" s="23">
        <f t="shared" ref="F20:N20" si="1">SUM(F7:F19)</f>
        <v>3210</v>
      </c>
      <c r="G20" s="23">
        <f t="shared" si="1"/>
        <v>3202</v>
      </c>
      <c r="H20" s="23">
        <f t="shared" si="1"/>
        <v>3309</v>
      </c>
      <c r="I20" s="23">
        <f t="shared" si="1"/>
        <v>3530</v>
      </c>
      <c r="J20" s="23">
        <f t="shared" si="1"/>
        <v>3367</v>
      </c>
      <c r="K20" s="23">
        <f t="shared" si="1"/>
        <v>2898</v>
      </c>
      <c r="L20" s="23">
        <f t="shared" si="1"/>
        <v>2851</v>
      </c>
      <c r="M20" s="23">
        <f t="shared" si="1"/>
        <v>3004</v>
      </c>
      <c r="N20" s="23">
        <f t="shared" si="1"/>
        <v>3153</v>
      </c>
      <c r="O20" s="23">
        <f t="shared" si="0"/>
        <v>3298.8333333333335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 t="shared" ref="C22:M22" si="2">C20/$E$54</f>
        <v>3.5182085128571038E-2</v>
      </c>
      <c r="D22" s="36">
        <f t="shared" si="2"/>
        <v>3.4678961186274782E-2</v>
      </c>
      <c r="E22" s="36">
        <f t="shared" si="2"/>
        <v>3.1330900042994228E-2</v>
      </c>
      <c r="F22" s="36">
        <f t="shared" si="2"/>
        <v>2.9364142814017946E-2</v>
      </c>
      <c r="G22" s="36">
        <f t="shared" si="2"/>
        <v>2.9290961149683947E-2</v>
      </c>
      <c r="H22" s="36">
        <f t="shared" si="2"/>
        <v>3.0269765910151212E-2</v>
      </c>
      <c r="I22" s="36">
        <f t="shared" si="2"/>
        <v>3.2291409387377991E-2</v>
      </c>
      <c r="J22" s="36">
        <f t="shared" si="2"/>
        <v>3.0800332976572718E-2</v>
      </c>
      <c r="K22" s="36">
        <f t="shared" si="2"/>
        <v>2.6510057904991904E-2</v>
      </c>
      <c r="L22" s="36">
        <f t="shared" si="2"/>
        <v>2.6080115627029648E-2</v>
      </c>
      <c r="M22" s="36">
        <f t="shared" si="2"/>
        <v>2.7479714957417418E-2</v>
      </c>
      <c r="N22" s="36">
        <f>N20/F55</f>
        <v>2.7820179115013013E-2</v>
      </c>
      <c r="O22" s="36">
        <f>O20/F55</f>
        <v>2.9106924898163265E-2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164</v>
      </c>
      <c r="D34" s="26">
        <v>155</v>
      </c>
      <c r="E34" s="26">
        <v>133</v>
      </c>
      <c r="F34" s="26">
        <v>127</v>
      </c>
      <c r="G34" s="26">
        <v>177</v>
      </c>
      <c r="H34" s="26">
        <v>158</v>
      </c>
      <c r="I34" s="26">
        <v>154</v>
      </c>
      <c r="J34" s="26">
        <v>156</v>
      </c>
      <c r="K34" s="26">
        <v>144</v>
      </c>
      <c r="L34" s="26">
        <v>128</v>
      </c>
      <c r="M34" s="26">
        <v>154</v>
      </c>
      <c r="N34" s="26">
        <v>125</v>
      </c>
      <c r="O34" s="26">
        <f>(C34+D34+E34+F34+G34+H34+I34+J34+K34+L34+M34+N34)/12</f>
        <v>147.91666666666666</v>
      </c>
      <c r="P34" s="49"/>
    </row>
    <row r="35" spans="1:17" ht="15" x14ac:dyDescent="0.25">
      <c r="A35" s="10" t="s">
        <v>17</v>
      </c>
      <c r="B35" s="11"/>
      <c r="C35" s="23">
        <v>11</v>
      </c>
      <c r="D35" s="23">
        <v>12</v>
      </c>
      <c r="E35" s="23">
        <v>11</v>
      </c>
      <c r="F35" s="23">
        <v>13</v>
      </c>
      <c r="G35" s="23">
        <v>16</v>
      </c>
      <c r="H35" s="23">
        <v>15</v>
      </c>
      <c r="I35" s="23">
        <v>15</v>
      </c>
      <c r="J35" s="23">
        <v>14</v>
      </c>
      <c r="K35" s="23">
        <v>15</v>
      </c>
      <c r="L35" s="23">
        <v>18</v>
      </c>
      <c r="M35" s="23">
        <v>40</v>
      </c>
      <c r="N35" s="23">
        <v>28</v>
      </c>
      <c r="O35" s="23">
        <f t="shared" ref="O35:O47" si="3">(C35+D35+E35+F35+G35+H35+I35+J35+K35+L35+M35+N35)/12</f>
        <v>17.333333333333332</v>
      </c>
      <c r="P35" s="50"/>
    </row>
    <row r="36" spans="1:17" ht="15" x14ac:dyDescent="0.25">
      <c r="A36" s="10" t="s">
        <v>18</v>
      </c>
      <c r="B36" s="11"/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1</v>
      </c>
      <c r="N36" s="23">
        <v>2</v>
      </c>
      <c r="O36" s="23">
        <f t="shared" si="3"/>
        <v>0.5</v>
      </c>
      <c r="P36" s="50"/>
    </row>
    <row r="37" spans="1:17" ht="15" x14ac:dyDescent="0.25">
      <c r="A37" s="10" t="s">
        <v>19</v>
      </c>
      <c r="B37" s="11"/>
      <c r="C37" s="23">
        <v>240</v>
      </c>
      <c r="D37" s="23">
        <v>225</v>
      </c>
      <c r="E37" s="23">
        <v>226</v>
      </c>
      <c r="F37" s="23">
        <v>215</v>
      </c>
      <c r="G37" s="23">
        <v>200</v>
      </c>
      <c r="H37" s="23">
        <v>173</v>
      </c>
      <c r="I37" s="23">
        <v>173</v>
      </c>
      <c r="J37" s="23">
        <v>162</v>
      </c>
      <c r="K37" s="23">
        <v>168</v>
      </c>
      <c r="L37" s="23">
        <v>180</v>
      </c>
      <c r="M37" s="23">
        <v>176</v>
      </c>
      <c r="N37" s="23">
        <v>175</v>
      </c>
      <c r="O37" s="23">
        <f t="shared" si="3"/>
        <v>192.75</v>
      </c>
      <c r="P37" s="50"/>
    </row>
    <row r="38" spans="1:17" ht="15" x14ac:dyDescent="0.25">
      <c r="A38" s="10" t="s">
        <v>20</v>
      </c>
      <c r="B38" s="11"/>
      <c r="C38" s="23">
        <v>3</v>
      </c>
      <c r="D38" s="23">
        <v>3</v>
      </c>
      <c r="E38" s="23">
        <v>2</v>
      </c>
      <c r="F38" s="23">
        <v>2</v>
      </c>
      <c r="G38" s="23">
        <v>2</v>
      </c>
      <c r="H38" s="23">
        <v>2</v>
      </c>
      <c r="I38" s="23">
        <v>3</v>
      </c>
      <c r="J38" s="23">
        <v>3</v>
      </c>
      <c r="K38" s="23">
        <v>3</v>
      </c>
      <c r="L38" s="23">
        <v>2</v>
      </c>
      <c r="M38" s="23">
        <v>2</v>
      </c>
      <c r="N38" s="23">
        <v>1</v>
      </c>
      <c r="O38" s="23">
        <f t="shared" si="3"/>
        <v>2.3333333333333335</v>
      </c>
      <c r="P38" s="50"/>
    </row>
    <row r="39" spans="1:17" ht="15" x14ac:dyDescent="0.25">
      <c r="A39" s="43" t="s">
        <v>35</v>
      </c>
      <c r="B39" s="11"/>
      <c r="C39" s="23">
        <v>58</v>
      </c>
      <c r="D39" s="23">
        <v>59</v>
      </c>
      <c r="E39" s="23">
        <v>53</v>
      </c>
      <c r="F39" s="23">
        <v>49</v>
      </c>
      <c r="G39" s="23">
        <v>49</v>
      </c>
      <c r="H39" s="23">
        <v>47</v>
      </c>
      <c r="I39" s="23">
        <v>55</v>
      </c>
      <c r="J39" s="23">
        <v>55</v>
      </c>
      <c r="K39" s="23">
        <v>50</v>
      </c>
      <c r="L39" s="23">
        <v>46</v>
      </c>
      <c r="M39" s="23">
        <v>48</v>
      </c>
      <c r="N39" s="23">
        <v>59</v>
      </c>
      <c r="O39" s="23">
        <f t="shared" si="3"/>
        <v>52.333333333333336</v>
      </c>
      <c r="P39" s="50"/>
    </row>
    <row r="40" spans="1:17" ht="15" x14ac:dyDescent="0.25">
      <c r="A40" s="10" t="s">
        <v>29</v>
      </c>
      <c r="B40" s="11"/>
      <c r="C40" s="23">
        <v>432</v>
      </c>
      <c r="D40" s="23">
        <v>425</v>
      </c>
      <c r="E40" s="23">
        <v>397</v>
      </c>
      <c r="F40" s="23">
        <v>380</v>
      </c>
      <c r="G40" s="23">
        <v>384</v>
      </c>
      <c r="H40" s="23">
        <v>372</v>
      </c>
      <c r="I40" s="23">
        <v>374</v>
      </c>
      <c r="J40" s="23">
        <v>369</v>
      </c>
      <c r="K40" s="23">
        <v>357</v>
      </c>
      <c r="L40" s="23">
        <v>342</v>
      </c>
      <c r="M40" s="23">
        <v>344</v>
      </c>
      <c r="N40" s="23">
        <v>311</v>
      </c>
      <c r="O40" s="23">
        <f t="shared" si="3"/>
        <v>373.91666666666669</v>
      </c>
      <c r="P40" s="50"/>
    </row>
    <row r="41" spans="1:17" ht="15" x14ac:dyDescent="0.25">
      <c r="A41" s="10" t="s">
        <v>30</v>
      </c>
      <c r="B41" s="11"/>
      <c r="C41" s="23">
        <v>322</v>
      </c>
      <c r="D41" s="23">
        <v>325</v>
      </c>
      <c r="E41" s="23">
        <v>309</v>
      </c>
      <c r="F41" s="23">
        <v>282</v>
      </c>
      <c r="G41" s="23">
        <v>273</v>
      </c>
      <c r="H41" s="23">
        <v>258</v>
      </c>
      <c r="I41" s="23">
        <v>240</v>
      </c>
      <c r="J41" s="23">
        <v>238</v>
      </c>
      <c r="K41" s="23">
        <v>218</v>
      </c>
      <c r="L41" s="23">
        <v>220</v>
      </c>
      <c r="M41" s="23">
        <v>218</v>
      </c>
      <c r="N41" s="23">
        <v>230</v>
      </c>
      <c r="O41" s="23">
        <f t="shared" si="3"/>
        <v>261.08333333333331</v>
      </c>
      <c r="P41" s="50"/>
    </row>
    <row r="42" spans="1:17" ht="15" x14ac:dyDescent="0.25">
      <c r="A42" s="10" t="s">
        <v>21</v>
      </c>
      <c r="B42" s="11"/>
      <c r="C42" s="23">
        <v>89</v>
      </c>
      <c r="D42" s="23">
        <v>98</v>
      </c>
      <c r="E42" s="23">
        <v>96</v>
      </c>
      <c r="F42" s="23">
        <v>90</v>
      </c>
      <c r="G42" s="23">
        <v>80</v>
      </c>
      <c r="H42" s="23">
        <v>75</v>
      </c>
      <c r="I42" s="23">
        <v>88</v>
      </c>
      <c r="J42" s="23">
        <v>80</v>
      </c>
      <c r="K42" s="23">
        <v>76</v>
      </c>
      <c r="L42" s="23">
        <v>74</v>
      </c>
      <c r="M42" s="23">
        <v>92</v>
      </c>
      <c r="N42" s="23">
        <v>77</v>
      </c>
      <c r="O42" s="23">
        <f t="shared" si="3"/>
        <v>84.583333333333329</v>
      </c>
      <c r="P42" s="50"/>
    </row>
    <row r="43" spans="1:17" ht="15" x14ac:dyDescent="0.25">
      <c r="A43" s="10" t="s">
        <v>22</v>
      </c>
      <c r="B43" s="11"/>
      <c r="C43" s="23">
        <v>39</v>
      </c>
      <c r="D43" s="23">
        <v>42</v>
      </c>
      <c r="E43" s="23">
        <v>34</v>
      </c>
      <c r="F43" s="23">
        <v>33</v>
      </c>
      <c r="G43" s="23">
        <v>29</v>
      </c>
      <c r="H43" s="23">
        <v>29</v>
      </c>
      <c r="I43" s="23">
        <v>27</v>
      </c>
      <c r="J43" s="23">
        <v>24</v>
      </c>
      <c r="K43" s="23">
        <v>26</v>
      </c>
      <c r="L43" s="23">
        <v>22</v>
      </c>
      <c r="M43" s="23">
        <v>26</v>
      </c>
      <c r="N43" s="23">
        <v>24</v>
      </c>
      <c r="O43" s="23">
        <f t="shared" si="3"/>
        <v>29.583333333333332</v>
      </c>
      <c r="P43" s="50"/>
    </row>
    <row r="44" spans="1:17" ht="15" x14ac:dyDescent="0.25">
      <c r="A44" s="10" t="s">
        <v>23</v>
      </c>
      <c r="B44" s="11"/>
      <c r="C44" s="23">
        <v>483</v>
      </c>
      <c r="D44" s="23">
        <v>476</v>
      </c>
      <c r="E44" s="23">
        <v>505</v>
      </c>
      <c r="F44" s="23">
        <v>453</v>
      </c>
      <c r="G44" s="23">
        <v>486</v>
      </c>
      <c r="H44" s="23">
        <v>796</v>
      </c>
      <c r="I44" s="23">
        <v>1066</v>
      </c>
      <c r="J44" s="23">
        <v>914</v>
      </c>
      <c r="K44" s="23">
        <v>514</v>
      </c>
      <c r="L44" s="23">
        <v>442</v>
      </c>
      <c r="M44" s="23">
        <v>451</v>
      </c>
      <c r="N44" s="23">
        <v>486</v>
      </c>
      <c r="O44" s="23">
        <f t="shared" si="3"/>
        <v>589.33333333333337</v>
      </c>
      <c r="P44" s="50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3"/>
      <c r="P45" s="51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6"/>
      <c r="P46" s="50"/>
    </row>
    <row r="47" spans="1:17" ht="15" x14ac:dyDescent="0.25">
      <c r="A47" s="10" t="s">
        <v>24</v>
      </c>
      <c r="B47" s="11"/>
      <c r="C47" s="23">
        <f t="shared" ref="C47:N47" si="4">SUM(C34:C46)</f>
        <v>1842</v>
      </c>
      <c r="D47" s="23">
        <f t="shared" si="4"/>
        <v>1820</v>
      </c>
      <c r="E47" s="23">
        <f t="shared" si="4"/>
        <v>1766</v>
      </c>
      <c r="F47" s="23">
        <f t="shared" si="4"/>
        <v>1644</v>
      </c>
      <c r="G47" s="23">
        <f t="shared" si="4"/>
        <v>1696</v>
      </c>
      <c r="H47" s="23">
        <f t="shared" si="4"/>
        <v>1925</v>
      </c>
      <c r="I47" s="23">
        <f t="shared" si="4"/>
        <v>2195</v>
      </c>
      <c r="J47" s="23">
        <f t="shared" si="4"/>
        <v>2015</v>
      </c>
      <c r="K47" s="23">
        <f t="shared" si="4"/>
        <v>1572</v>
      </c>
      <c r="L47" s="23">
        <f t="shared" si="4"/>
        <v>1475</v>
      </c>
      <c r="M47" s="23">
        <f t="shared" si="4"/>
        <v>1552</v>
      </c>
      <c r="N47" s="23">
        <f t="shared" si="4"/>
        <v>1518</v>
      </c>
      <c r="O47" s="23">
        <f t="shared" si="3"/>
        <v>1751.6666666666667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 t="shared" ref="C49:O49" si="5">C47/C20</f>
        <v>0.47893915756630268</v>
      </c>
      <c r="D49" s="32">
        <f t="shared" si="5"/>
        <v>0.48008441044579264</v>
      </c>
      <c r="E49" s="32">
        <f t="shared" si="5"/>
        <v>0.51562043795620438</v>
      </c>
      <c r="F49" s="32">
        <f t="shared" si="5"/>
        <v>0.51214953271028041</v>
      </c>
      <c r="G49" s="32">
        <f t="shared" si="5"/>
        <v>0.52966895690193627</v>
      </c>
      <c r="H49" s="32">
        <f t="shared" si="5"/>
        <v>0.58174675128437592</v>
      </c>
      <c r="I49" s="32">
        <f t="shared" si="5"/>
        <v>0.62181303116147313</v>
      </c>
      <c r="J49" s="32">
        <f t="shared" si="5"/>
        <v>0.59845559845559848</v>
      </c>
      <c r="K49" s="32">
        <f t="shared" si="5"/>
        <v>0.54244306418219457</v>
      </c>
      <c r="L49" s="32">
        <f t="shared" si="5"/>
        <v>0.51736232900736578</v>
      </c>
      <c r="M49" s="32">
        <f t="shared" si="5"/>
        <v>0.51664447403462055</v>
      </c>
      <c r="N49" s="32">
        <f t="shared" si="5"/>
        <v>0.4814462416745956</v>
      </c>
      <c r="O49" s="32">
        <f t="shared" si="5"/>
        <v>0.53099580659829237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44</v>
      </c>
      <c r="B54" s="2"/>
      <c r="C54" s="2"/>
      <c r="D54" s="2"/>
      <c r="E54" s="39">
        <v>109317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>
        <v>2007</v>
      </c>
      <c r="E55" s="2"/>
      <c r="F55" s="39">
        <v>113335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0" workbookViewId="0">
      <selection activeCell="I7" sqref="I7:I17"/>
    </sheetView>
  </sheetViews>
  <sheetFormatPr defaultRowHeight="12.75" x14ac:dyDescent="0.2"/>
  <cols>
    <col min="1" max="1" width="21.140625" customWidth="1"/>
    <col min="2" max="2" width="4.7109375" customWidth="1"/>
    <col min="3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275</v>
      </c>
      <c r="D7" s="26">
        <v>277</v>
      </c>
      <c r="E7" s="26">
        <v>291</v>
      </c>
      <c r="F7" s="26">
        <v>198</v>
      </c>
      <c r="G7" s="40">
        <v>267</v>
      </c>
      <c r="H7" s="26">
        <v>308</v>
      </c>
      <c r="I7" s="26">
        <v>284</v>
      </c>
      <c r="J7" s="26">
        <v>250</v>
      </c>
      <c r="K7" s="26">
        <v>255</v>
      </c>
      <c r="L7" s="26">
        <v>232</v>
      </c>
      <c r="M7" s="26">
        <v>257</v>
      </c>
      <c r="N7" s="26">
        <v>200</v>
      </c>
      <c r="O7" s="26">
        <f>SUM(C7:N7)/12</f>
        <v>257.83333333333331</v>
      </c>
      <c r="P7" s="27"/>
    </row>
    <row r="8" spans="1:16" ht="15" x14ac:dyDescent="0.25">
      <c r="A8" s="15" t="s">
        <v>17</v>
      </c>
      <c r="B8" s="11"/>
      <c r="C8" s="23">
        <v>27</v>
      </c>
      <c r="D8" s="23">
        <v>22</v>
      </c>
      <c r="E8" s="23">
        <v>20</v>
      </c>
      <c r="F8" s="23">
        <v>19</v>
      </c>
      <c r="G8" s="24">
        <v>24</v>
      </c>
      <c r="H8" s="23">
        <v>28</v>
      </c>
      <c r="I8" s="23">
        <v>34</v>
      </c>
      <c r="J8" s="23">
        <v>29</v>
      </c>
      <c r="K8" s="23">
        <v>32</v>
      </c>
      <c r="L8" s="23">
        <v>36</v>
      </c>
      <c r="M8" s="23">
        <v>28</v>
      </c>
      <c r="N8" s="23">
        <v>24</v>
      </c>
      <c r="O8" s="23">
        <f t="shared" ref="O8:O20" si="0">SUM(C8:N8)/12</f>
        <v>26.916666666666668</v>
      </c>
      <c r="P8" s="25"/>
    </row>
    <row r="9" spans="1:16" ht="15" x14ac:dyDescent="0.25">
      <c r="A9" s="10" t="s">
        <v>18</v>
      </c>
      <c r="B9" s="11"/>
      <c r="C9" s="23">
        <v>10</v>
      </c>
      <c r="D9" s="23">
        <v>11</v>
      </c>
      <c r="E9" s="23">
        <v>8</v>
      </c>
      <c r="F9" s="23">
        <v>9</v>
      </c>
      <c r="G9" s="23">
        <v>7</v>
      </c>
      <c r="H9" s="23">
        <v>7</v>
      </c>
      <c r="I9" s="23">
        <v>5</v>
      </c>
      <c r="J9" s="23">
        <v>5</v>
      </c>
      <c r="K9" s="23">
        <v>4</v>
      </c>
      <c r="L9" s="23">
        <v>4</v>
      </c>
      <c r="M9" s="23">
        <v>4</v>
      </c>
      <c r="N9" s="23">
        <v>4</v>
      </c>
      <c r="O9" s="23">
        <f t="shared" si="0"/>
        <v>6.5</v>
      </c>
      <c r="P9" s="25"/>
    </row>
    <row r="10" spans="1:16" ht="15" x14ac:dyDescent="0.25">
      <c r="A10" s="10" t="s">
        <v>19</v>
      </c>
      <c r="B10" s="11"/>
      <c r="C10" s="23">
        <v>595</v>
      </c>
      <c r="D10" s="23">
        <v>571</v>
      </c>
      <c r="E10" s="23">
        <v>542</v>
      </c>
      <c r="F10" s="23">
        <v>565</v>
      </c>
      <c r="G10" s="23">
        <v>631</v>
      </c>
      <c r="H10" s="23">
        <v>605</v>
      </c>
      <c r="I10" s="23">
        <v>582</v>
      </c>
      <c r="J10" s="23">
        <v>551</v>
      </c>
      <c r="K10" s="23">
        <v>557</v>
      </c>
      <c r="L10" s="23">
        <v>551</v>
      </c>
      <c r="M10" s="23">
        <v>527</v>
      </c>
      <c r="N10" s="23">
        <v>476</v>
      </c>
      <c r="O10" s="23">
        <f t="shared" si="0"/>
        <v>562.75</v>
      </c>
      <c r="P10" s="25"/>
    </row>
    <row r="11" spans="1:16" ht="15" x14ac:dyDescent="0.25">
      <c r="A11" s="10" t="s">
        <v>20</v>
      </c>
      <c r="B11" s="11"/>
      <c r="C11" s="23">
        <v>29</v>
      </c>
      <c r="D11" s="23">
        <v>29</v>
      </c>
      <c r="E11" s="23">
        <v>26</v>
      </c>
      <c r="F11" s="23">
        <v>24</v>
      </c>
      <c r="G11" s="23">
        <v>28</v>
      </c>
      <c r="H11" s="23">
        <v>21</v>
      </c>
      <c r="I11" s="23">
        <v>17</v>
      </c>
      <c r="J11" s="23">
        <v>21</v>
      </c>
      <c r="K11" s="23">
        <v>24</v>
      </c>
      <c r="L11" s="23">
        <v>27</v>
      </c>
      <c r="M11" s="23">
        <v>28</v>
      </c>
      <c r="N11" s="23">
        <v>30</v>
      </c>
      <c r="O11" s="23">
        <f t="shared" si="0"/>
        <v>25.333333333333332</v>
      </c>
      <c r="P11" s="25"/>
    </row>
    <row r="12" spans="1:16" ht="15" x14ac:dyDescent="0.25">
      <c r="A12" s="43" t="s">
        <v>35</v>
      </c>
      <c r="B12" s="11"/>
      <c r="C12" s="23">
        <v>463</v>
      </c>
      <c r="D12" s="23">
        <v>460</v>
      </c>
      <c r="E12" s="23">
        <v>456</v>
      </c>
      <c r="F12" s="23">
        <v>400</v>
      </c>
      <c r="G12" s="23">
        <v>434</v>
      </c>
      <c r="H12" s="23">
        <v>410</v>
      </c>
      <c r="I12" s="23">
        <v>380</v>
      </c>
      <c r="J12" s="23">
        <v>376</v>
      </c>
      <c r="K12" s="23">
        <v>382</v>
      </c>
      <c r="L12" s="23">
        <v>373</v>
      </c>
      <c r="M12" s="23">
        <v>356</v>
      </c>
      <c r="N12" s="23">
        <v>348</v>
      </c>
      <c r="O12" s="23">
        <f t="shared" si="0"/>
        <v>403.16666666666669</v>
      </c>
      <c r="P12" s="25"/>
    </row>
    <row r="13" spans="1:16" ht="15" x14ac:dyDescent="0.25">
      <c r="A13" s="10" t="s">
        <v>29</v>
      </c>
      <c r="B13" s="11"/>
      <c r="C13" s="23">
        <v>736</v>
      </c>
      <c r="D13" s="23">
        <v>730</v>
      </c>
      <c r="E13" s="23">
        <v>734</v>
      </c>
      <c r="F13" s="23">
        <v>659</v>
      </c>
      <c r="G13" s="23">
        <v>715</v>
      </c>
      <c r="H13" s="23">
        <v>680</v>
      </c>
      <c r="I13" s="23">
        <v>686</v>
      </c>
      <c r="J13" s="23">
        <v>692</v>
      </c>
      <c r="K13" s="23">
        <v>648</v>
      </c>
      <c r="L13" s="23">
        <v>665</v>
      </c>
      <c r="M13" s="23">
        <v>660</v>
      </c>
      <c r="N13" s="23">
        <v>599</v>
      </c>
      <c r="O13" s="23">
        <f t="shared" si="0"/>
        <v>683.66666666666663</v>
      </c>
      <c r="P13" s="38"/>
    </row>
    <row r="14" spans="1:16" ht="15" x14ac:dyDescent="0.25">
      <c r="A14" s="10" t="s">
        <v>30</v>
      </c>
      <c r="B14" s="11"/>
      <c r="C14" s="23">
        <v>475</v>
      </c>
      <c r="D14" s="23">
        <v>504</v>
      </c>
      <c r="E14" s="23">
        <v>487</v>
      </c>
      <c r="F14" s="23">
        <v>387</v>
      </c>
      <c r="G14" s="23">
        <v>390</v>
      </c>
      <c r="H14" s="23">
        <v>407</v>
      </c>
      <c r="I14" s="23">
        <v>381</v>
      </c>
      <c r="J14" s="23">
        <v>354</v>
      </c>
      <c r="K14" s="23">
        <v>339</v>
      </c>
      <c r="L14" s="23">
        <v>344</v>
      </c>
      <c r="M14" s="23">
        <v>450</v>
      </c>
      <c r="N14" s="23">
        <v>461</v>
      </c>
      <c r="O14" s="23">
        <f t="shared" si="0"/>
        <v>414.91666666666669</v>
      </c>
      <c r="P14" s="38"/>
    </row>
    <row r="15" spans="1:16" ht="15" x14ac:dyDescent="0.25">
      <c r="A15" s="10" t="s">
        <v>21</v>
      </c>
      <c r="B15" s="11"/>
      <c r="C15" s="23">
        <v>240</v>
      </c>
      <c r="D15" s="23">
        <v>240</v>
      </c>
      <c r="E15" s="23">
        <v>213</v>
      </c>
      <c r="F15" s="23">
        <v>168</v>
      </c>
      <c r="G15" s="23">
        <v>182</v>
      </c>
      <c r="H15" s="23">
        <v>178</v>
      </c>
      <c r="I15" s="23">
        <v>171</v>
      </c>
      <c r="J15" s="23">
        <v>154</v>
      </c>
      <c r="K15" s="23">
        <v>149</v>
      </c>
      <c r="L15" s="23">
        <v>157</v>
      </c>
      <c r="M15" s="23">
        <v>209</v>
      </c>
      <c r="N15" s="23">
        <v>199</v>
      </c>
      <c r="O15" s="23">
        <f t="shared" si="0"/>
        <v>188.33333333333334</v>
      </c>
      <c r="P15" s="25"/>
    </row>
    <row r="16" spans="1:16" ht="15" x14ac:dyDescent="0.25">
      <c r="A16" s="10" t="s">
        <v>22</v>
      </c>
      <c r="B16" s="11"/>
      <c r="C16" s="23">
        <v>83</v>
      </c>
      <c r="D16" s="23">
        <v>69</v>
      </c>
      <c r="E16" s="23">
        <v>71</v>
      </c>
      <c r="F16" s="23">
        <v>64</v>
      </c>
      <c r="G16" s="23">
        <v>70</v>
      </c>
      <c r="H16" s="23">
        <v>72</v>
      </c>
      <c r="I16" s="23">
        <v>63</v>
      </c>
      <c r="J16" s="23">
        <v>55</v>
      </c>
      <c r="K16" s="23">
        <v>62</v>
      </c>
      <c r="L16" s="23">
        <v>67</v>
      </c>
      <c r="M16" s="23">
        <v>69</v>
      </c>
      <c r="N16" s="23">
        <v>58</v>
      </c>
      <c r="O16" s="23">
        <f t="shared" si="0"/>
        <v>66.916666666666671</v>
      </c>
      <c r="P16" s="25"/>
    </row>
    <row r="17" spans="1:17" ht="15" x14ac:dyDescent="0.25">
      <c r="A17" s="10" t="s">
        <v>23</v>
      </c>
      <c r="B17" s="11"/>
      <c r="C17" s="23">
        <v>1039</v>
      </c>
      <c r="D17" s="23">
        <v>1059</v>
      </c>
      <c r="E17" s="23">
        <v>890</v>
      </c>
      <c r="F17" s="23">
        <v>857</v>
      </c>
      <c r="G17" s="23">
        <v>768</v>
      </c>
      <c r="H17" s="23">
        <v>1086</v>
      </c>
      <c r="I17" s="23">
        <v>1365</v>
      </c>
      <c r="J17" s="23">
        <v>1243</v>
      </c>
      <c r="K17" s="23">
        <v>753</v>
      </c>
      <c r="L17" s="23">
        <v>728</v>
      </c>
      <c r="M17" s="23">
        <v>797</v>
      </c>
      <c r="N17" s="23">
        <v>1025</v>
      </c>
      <c r="O17" s="23">
        <f t="shared" si="0"/>
        <v>967.5</v>
      </c>
      <c r="P17" s="25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25"/>
    </row>
    <row r="20" spans="1:17" ht="15" x14ac:dyDescent="0.25">
      <c r="A20" s="10" t="s">
        <v>24</v>
      </c>
      <c r="B20" s="11"/>
      <c r="C20" s="23">
        <f t="shared" ref="C20:N20" si="1">SUM(C7:C19)</f>
        <v>3972</v>
      </c>
      <c r="D20" s="23">
        <f t="shared" si="1"/>
        <v>3972</v>
      </c>
      <c r="E20" s="23">
        <f>SUM(E7:E17)</f>
        <v>3738</v>
      </c>
      <c r="F20" s="23">
        <f t="shared" si="1"/>
        <v>3350</v>
      </c>
      <c r="G20" s="23">
        <f>SUM(G7:G19)</f>
        <v>3516</v>
      </c>
      <c r="H20" s="23">
        <f t="shared" si="1"/>
        <v>3802</v>
      </c>
      <c r="I20" s="23">
        <f t="shared" si="1"/>
        <v>3968</v>
      </c>
      <c r="J20" s="23">
        <f t="shared" si="1"/>
        <v>3730</v>
      </c>
      <c r="K20" s="23">
        <f t="shared" si="1"/>
        <v>3205</v>
      </c>
      <c r="L20" s="23">
        <f t="shared" si="1"/>
        <v>3184</v>
      </c>
      <c r="M20" s="23">
        <f t="shared" si="1"/>
        <v>3385</v>
      </c>
      <c r="N20" s="23">
        <f t="shared" si="1"/>
        <v>3424</v>
      </c>
      <c r="O20" s="23">
        <f t="shared" si="0"/>
        <v>3603.8333333333335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>C20/$E$54</f>
        <v>3.9752597129646308E-2</v>
      </c>
      <c r="D22" s="36">
        <f t="shared" ref="D22:J22" si="2">D20/$E$54</f>
        <v>3.9752597129646308E-2</v>
      </c>
      <c r="E22" s="36">
        <f t="shared" si="2"/>
        <v>3.7410676754939053E-2</v>
      </c>
      <c r="F22" s="36">
        <f t="shared" si="2"/>
        <v>3.3527492543885984E-2</v>
      </c>
      <c r="G22" s="36">
        <f t="shared" si="2"/>
        <v>3.518885486098601E-2</v>
      </c>
      <c r="H22" s="36">
        <f t="shared" si="2"/>
        <v>3.8051201985628218E-2</v>
      </c>
      <c r="I22" s="36">
        <f t="shared" si="2"/>
        <v>3.9712564302728237E-2</v>
      </c>
      <c r="J22" s="36">
        <f t="shared" si="2"/>
        <v>3.7330611101102903E-2</v>
      </c>
      <c r="K22" s="36">
        <f>K20/$E$54</f>
        <v>3.2076302568105848E-2</v>
      </c>
      <c r="L22" s="36">
        <f>L20/$E$54</f>
        <v>3.1866130226785964E-2</v>
      </c>
      <c r="M22" s="36">
        <f>M20/$E$54</f>
        <v>3.3877779779419123E-2</v>
      </c>
      <c r="N22" s="36">
        <f>N20/$E$54</f>
        <v>3.4268099841870334E-2</v>
      </c>
      <c r="O22" s="36">
        <f>O20/$E$54</f>
        <v>3.6067909018728694E-2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142</v>
      </c>
      <c r="D34" s="26">
        <v>126</v>
      </c>
      <c r="E34" s="26">
        <v>137</v>
      </c>
      <c r="F34" s="26">
        <v>103</v>
      </c>
      <c r="G34" s="26">
        <v>135</v>
      </c>
      <c r="H34" s="26">
        <v>160</v>
      </c>
      <c r="I34" s="26">
        <v>156</v>
      </c>
      <c r="J34" s="26">
        <v>131</v>
      </c>
      <c r="K34" s="26">
        <v>135</v>
      </c>
      <c r="L34" s="26">
        <v>122</v>
      </c>
      <c r="M34" s="26">
        <v>141</v>
      </c>
      <c r="N34" s="26">
        <v>108</v>
      </c>
      <c r="O34" s="26">
        <f>(C34+D34+E34+F34+G34+H34+I34+J34+K34+L34+M34+N34)/12</f>
        <v>133</v>
      </c>
      <c r="P34" s="9"/>
    </row>
    <row r="35" spans="1:17" ht="15" x14ac:dyDescent="0.25">
      <c r="A35" s="10" t="s">
        <v>17</v>
      </c>
      <c r="B35" s="11"/>
      <c r="C35" s="23">
        <v>12</v>
      </c>
      <c r="D35" s="23">
        <v>9</v>
      </c>
      <c r="E35" s="23">
        <v>9</v>
      </c>
      <c r="F35" s="23">
        <v>8</v>
      </c>
      <c r="G35" s="23">
        <v>10</v>
      </c>
      <c r="H35" s="23">
        <v>11</v>
      </c>
      <c r="I35" s="23">
        <v>12</v>
      </c>
      <c r="J35" s="23">
        <v>10</v>
      </c>
      <c r="K35" s="23">
        <v>10</v>
      </c>
      <c r="L35" s="23">
        <v>13</v>
      </c>
      <c r="M35" s="23">
        <v>8</v>
      </c>
      <c r="N35" s="23">
        <v>8</v>
      </c>
      <c r="O35" s="23">
        <f t="shared" ref="O35:O47" si="3">(C35+D35+E35+F35+G35+H35+I35+J35+K35+L35+M35+N35)/12</f>
        <v>10</v>
      </c>
      <c r="P35" s="14"/>
    </row>
    <row r="36" spans="1:17" ht="15" x14ac:dyDescent="0.25">
      <c r="A36" s="10" t="s">
        <v>18</v>
      </c>
      <c r="B36" s="11"/>
      <c r="C36" s="23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>
        <v>0</v>
      </c>
      <c r="M36" s="23">
        <v>1</v>
      </c>
      <c r="N36" s="23">
        <v>1</v>
      </c>
      <c r="O36" s="23">
        <f t="shared" si="3"/>
        <v>0.91666666666666663</v>
      </c>
      <c r="P36" s="14"/>
    </row>
    <row r="37" spans="1:17" ht="15" x14ac:dyDescent="0.25">
      <c r="A37" s="10" t="s">
        <v>19</v>
      </c>
      <c r="B37" s="11"/>
      <c r="C37" s="23">
        <v>289</v>
      </c>
      <c r="D37" s="23">
        <v>277</v>
      </c>
      <c r="E37" s="23">
        <v>251</v>
      </c>
      <c r="F37" s="23">
        <v>254</v>
      </c>
      <c r="G37" s="23">
        <v>301</v>
      </c>
      <c r="H37" s="23">
        <v>288</v>
      </c>
      <c r="I37" s="23">
        <v>276</v>
      </c>
      <c r="J37" s="23">
        <v>262</v>
      </c>
      <c r="K37" s="23">
        <v>274</v>
      </c>
      <c r="L37" s="23">
        <v>273</v>
      </c>
      <c r="M37" s="23">
        <v>259</v>
      </c>
      <c r="N37" s="23">
        <v>228</v>
      </c>
      <c r="O37" s="23">
        <f t="shared" si="3"/>
        <v>269.33333333333331</v>
      </c>
      <c r="P37" s="14"/>
    </row>
    <row r="38" spans="1:17" ht="15" x14ac:dyDescent="0.25">
      <c r="A38" s="10" t="s">
        <v>20</v>
      </c>
      <c r="B38" s="11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</v>
      </c>
      <c r="K38" s="23">
        <v>2</v>
      </c>
      <c r="L38" s="23">
        <v>3</v>
      </c>
      <c r="M38" s="23">
        <v>3</v>
      </c>
      <c r="N38" s="23">
        <v>3</v>
      </c>
      <c r="O38" s="23">
        <f t="shared" si="3"/>
        <v>1</v>
      </c>
      <c r="P38" s="14"/>
    </row>
    <row r="39" spans="1:17" ht="15" x14ac:dyDescent="0.25">
      <c r="A39" s="43" t="s">
        <v>35</v>
      </c>
      <c r="B39" s="11"/>
      <c r="C39" s="23">
        <v>24</v>
      </c>
      <c r="D39" s="23">
        <v>26</v>
      </c>
      <c r="E39" s="23">
        <v>25</v>
      </c>
      <c r="F39" s="23">
        <v>24</v>
      </c>
      <c r="G39" s="23">
        <v>30</v>
      </c>
      <c r="H39" s="23">
        <v>33</v>
      </c>
      <c r="I39" s="23">
        <v>40</v>
      </c>
      <c r="J39" s="23">
        <v>45</v>
      </c>
      <c r="K39" s="23">
        <v>37</v>
      </c>
      <c r="L39" s="23">
        <v>38</v>
      </c>
      <c r="M39" s="23">
        <v>40</v>
      </c>
      <c r="N39" s="23">
        <v>49</v>
      </c>
      <c r="O39" s="23">
        <f t="shared" si="3"/>
        <v>34.25</v>
      </c>
      <c r="P39" s="14"/>
    </row>
    <row r="40" spans="1:17" ht="15" x14ac:dyDescent="0.25">
      <c r="A40" s="10" t="s">
        <v>29</v>
      </c>
      <c r="B40" s="11"/>
      <c r="C40" s="23">
        <v>447</v>
      </c>
      <c r="D40" s="23">
        <v>428</v>
      </c>
      <c r="E40" s="23">
        <v>440</v>
      </c>
      <c r="F40" s="23">
        <v>414</v>
      </c>
      <c r="G40" s="23">
        <v>469</v>
      </c>
      <c r="H40" s="23">
        <v>453</v>
      </c>
      <c r="I40" s="23">
        <v>459</v>
      </c>
      <c r="J40" s="23">
        <v>475</v>
      </c>
      <c r="K40" s="23">
        <v>424</v>
      </c>
      <c r="L40" s="23">
        <v>433</v>
      </c>
      <c r="M40" s="23">
        <v>427</v>
      </c>
      <c r="N40" s="23">
        <v>377</v>
      </c>
      <c r="O40" s="23">
        <f t="shared" si="3"/>
        <v>437.16666666666669</v>
      </c>
      <c r="P40" s="14"/>
    </row>
    <row r="41" spans="1:17" ht="15" x14ac:dyDescent="0.25">
      <c r="A41" s="10" t="s">
        <v>30</v>
      </c>
      <c r="B41" s="11"/>
      <c r="C41" s="23">
        <v>280</v>
      </c>
      <c r="D41" s="23">
        <v>297</v>
      </c>
      <c r="E41" s="23">
        <v>297</v>
      </c>
      <c r="F41" s="23">
        <v>248</v>
      </c>
      <c r="G41" s="23">
        <v>250</v>
      </c>
      <c r="H41" s="23">
        <v>262</v>
      </c>
      <c r="I41" s="23">
        <v>250</v>
      </c>
      <c r="J41" s="23">
        <v>219</v>
      </c>
      <c r="K41" s="23">
        <v>215</v>
      </c>
      <c r="L41" s="23">
        <v>223</v>
      </c>
      <c r="M41" s="23">
        <v>292</v>
      </c>
      <c r="N41" s="23">
        <v>282</v>
      </c>
      <c r="O41" s="23">
        <f t="shared" si="3"/>
        <v>259.58333333333331</v>
      </c>
      <c r="P41" s="14"/>
    </row>
    <row r="42" spans="1:17" ht="15" x14ac:dyDescent="0.25">
      <c r="A42" s="10" t="s">
        <v>21</v>
      </c>
      <c r="B42" s="11"/>
      <c r="C42" s="23">
        <v>97</v>
      </c>
      <c r="D42" s="23">
        <v>104</v>
      </c>
      <c r="E42" s="23">
        <v>99</v>
      </c>
      <c r="F42" s="23">
        <v>82</v>
      </c>
      <c r="G42" s="23">
        <v>91</v>
      </c>
      <c r="H42" s="23">
        <v>93</v>
      </c>
      <c r="I42" s="23">
        <v>102</v>
      </c>
      <c r="J42" s="23">
        <v>93</v>
      </c>
      <c r="K42" s="23">
        <v>89</v>
      </c>
      <c r="L42" s="23">
        <v>93</v>
      </c>
      <c r="M42" s="23">
        <v>96</v>
      </c>
      <c r="N42" s="23">
        <v>85</v>
      </c>
      <c r="O42" s="23">
        <f t="shared" si="3"/>
        <v>93.666666666666671</v>
      </c>
      <c r="P42" s="14"/>
    </row>
    <row r="43" spans="1:17" ht="15" x14ac:dyDescent="0.25">
      <c r="A43" s="10" t="s">
        <v>22</v>
      </c>
      <c r="B43" s="11"/>
      <c r="C43" s="23">
        <v>51</v>
      </c>
      <c r="D43" s="23">
        <v>44</v>
      </c>
      <c r="E43" s="23">
        <v>44</v>
      </c>
      <c r="F43" s="23">
        <v>40</v>
      </c>
      <c r="G43" s="23">
        <v>44</v>
      </c>
      <c r="H43" s="23">
        <v>47</v>
      </c>
      <c r="I43" s="23">
        <v>40</v>
      </c>
      <c r="J43" s="23">
        <v>39</v>
      </c>
      <c r="K43" s="23">
        <v>43</v>
      </c>
      <c r="L43" s="23">
        <v>42</v>
      </c>
      <c r="M43" s="23">
        <v>45</v>
      </c>
      <c r="N43" s="23">
        <v>38</v>
      </c>
      <c r="O43" s="23">
        <f t="shared" si="3"/>
        <v>43.083333333333336</v>
      </c>
      <c r="P43" s="14"/>
    </row>
    <row r="44" spans="1:17" ht="15" x14ac:dyDescent="0.25">
      <c r="A44" s="10" t="s">
        <v>23</v>
      </c>
      <c r="B44" s="11"/>
      <c r="C44" s="23">
        <v>475</v>
      </c>
      <c r="D44" s="23">
        <v>475</v>
      </c>
      <c r="E44" s="23">
        <v>461</v>
      </c>
      <c r="F44" s="23">
        <v>474</v>
      </c>
      <c r="G44" s="23">
        <v>446</v>
      </c>
      <c r="H44" s="23">
        <v>756</v>
      </c>
      <c r="I44" s="23">
        <v>1041</v>
      </c>
      <c r="J44" s="23">
        <v>923</v>
      </c>
      <c r="K44" s="23">
        <v>494</v>
      </c>
      <c r="L44" s="23">
        <v>455</v>
      </c>
      <c r="M44" s="23">
        <v>457</v>
      </c>
      <c r="N44" s="23">
        <v>489</v>
      </c>
      <c r="O44" s="23">
        <f t="shared" si="3"/>
        <v>578.83333333333337</v>
      </c>
      <c r="P44" s="14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9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3"/>
      <c r="P46" s="14"/>
    </row>
    <row r="47" spans="1:17" ht="15" x14ac:dyDescent="0.25">
      <c r="A47" s="10" t="s">
        <v>24</v>
      </c>
      <c r="B47" s="11"/>
      <c r="C47" s="23">
        <f t="shared" ref="C47:N47" si="4">SUM(C34:C46)</f>
        <v>1818</v>
      </c>
      <c r="D47" s="23">
        <f t="shared" si="4"/>
        <v>1787</v>
      </c>
      <c r="E47" s="23">
        <f t="shared" si="4"/>
        <v>1764</v>
      </c>
      <c r="F47" s="23">
        <f t="shared" si="4"/>
        <v>1648</v>
      </c>
      <c r="G47" s="23">
        <f t="shared" si="4"/>
        <v>1777</v>
      </c>
      <c r="H47" s="23">
        <f t="shared" si="4"/>
        <v>2104</v>
      </c>
      <c r="I47" s="23">
        <f t="shared" si="4"/>
        <v>2377</v>
      </c>
      <c r="J47" s="23">
        <f t="shared" si="4"/>
        <v>2199</v>
      </c>
      <c r="K47" s="23">
        <f t="shared" si="4"/>
        <v>1724</v>
      </c>
      <c r="L47" s="23">
        <f t="shared" si="4"/>
        <v>1695</v>
      </c>
      <c r="M47" s="23">
        <f t="shared" si="4"/>
        <v>1769</v>
      </c>
      <c r="N47" s="23">
        <f t="shared" si="4"/>
        <v>1668</v>
      </c>
      <c r="O47" s="23">
        <f t="shared" si="3"/>
        <v>1860.8333333333333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>C47/C20</f>
        <v>0.45770392749244715</v>
      </c>
      <c r="D49" s="32">
        <f t="shared" ref="D49:O49" si="5">D47/D20</f>
        <v>0.44989929506545823</v>
      </c>
      <c r="E49" s="32">
        <f t="shared" si="5"/>
        <v>0.47191011235955055</v>
      </c>
      <c r="F49" s="32">
        <f t="shared" si="5"/>
        <v>0.49194029850746268</v>
      </c>
      <c r="G49" s="32">
        <f t="shared" si="5"/>
        <v>0.50540386803185433</v>
      </c>
      <c r="H49" s="32">
        <f t="shared" si="5"/>
        <v>0.55339295107837982</v>
      </c>
      <c r="I49" s="32">
        <f t="shared" si="5"/>
        <v>0.59904233870967738</v>
      </c>
      <c r="J49" s="32">
        <f t="shared" si="5"/>
        <v>0.58954423592493299</v>
      </c>
      <c r="K49" s="32">
        <f t="shared" si="5"/>
        <v>0.53790951638065521</v>
      </c>
      <c r="L49" s="32">
        <f t="shared" si="5"/>
        <v>0.53234924623115576</v>
      </c>
      <c r="M49" s="32">
        <f t="shared" si="5"/>
        <v>0.52259970457902516</v>
      </c>
      <c r="N49" s="32">
        <f t="shared" si="5"/>
        <v>0.48714953271028039</v>
      </c>
      <c r="O49" s="32">
        <f t="shared" si="5"/>
        <v>0.51634833279378434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33</v>
      </c>
      <c r="B54" s="2"/>
      <c r="C54" s="2"/>
      <c r="D54" s="2"/>
      <c r="E54" s="39">
        <v>99918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/>
      <c r="E55" s="39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37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zoomScale="78" zoomScaleNormal="78" workbookViewId="0">
      <selection activeCell="Q19" sqref="Q19"/>
    </sheetView>
  </sheetViews>
  <sheetFormatPr defaultColWidth="9.140625"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3" width="6.7109375" style="2" customWidth="1"/>
    <col min="14" max="14" width="7.855468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87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59" t="s">
        <v>64</v>
      </c>
    </row>
    <row r="7" spans="1:15" x14ac:dyDescent="0.2">
      <c r="A7" s="166" t="s">
        <v>51</v>
      </c>
      <c r="B7" s="167"/>
      <c r="C7" s="168">
        <v>47</v>
      </c>
      <c r="D7" s="168">
        <v>45</v>
      </c>
      <c r="E7" s="168">
        <v>44</v>
      </c>
      <c r="F7" s="168">
        <v>52</v>
      </c>
      <c r="G7" s="168">
        <v>55</v>
      </c>
      <c r="H7" s="168">
        <v>91</v>
      </c>
      <c r="I7" s="168">
        <v>90</v>
      </c>
      <c r="J7" s="168">
        <v>97</v>
      </c>
      <c r="K7" s="168">
        <v>92</v>
      </c>
      <c r="L7" s="168">
        <v>96</v>
      </c>
      <c r="M7" s="168">
        <v>80</v>
      </c>
      <c r="N7" s="169">
        <v>84</v>
      </c>
      <c r="O7" s="64">
        <f>SUM(C7:N7)/12</f>
        <v>72.75</v>
      </c>
    </row>
    <row r="8" spans="1:15" x14ac:dyDescent="0.2">
      <c r="A8" s="170" t="s">
        <v>52</v>
      </c>
      <c r="B8" s="165"/>
      <c r="C8" s="150">
        <v>4</v>
      </c>
      <c r="D8" s="150">
        <v>3</v>
      </c>
      <c r="E8" s="150">
        <v>4</v>
      </c>
      <c r="F8" s="150">
        <v>4</v>
      </c>
      <c r="G8" s="150">
        <v>5</v>
      </c>
      <c r="H8" s="150">
        <v>6</v>
      </c>
      <c r="I8" s="150">
        <v>6</v>
      </c>
      <c r="J8" s="150">
        <v>7</v>
      </c>
      <c r="K8" s="150">
        <v>8</v>
      </c>
      <c r="L8" s="150">
        <v>7</v>
      </c>
      <c r="M8" s="150">
        <v>10</v>
      </c>
      <c r="N8" s="171">
        <v>10</v>
      </c>
      <c r="O8" s="64">
        <f t="shared" ref="O8:O22" si="0">SUM(C8:N8)/12</f>
        <v>6.166666666666667</v>
      </c>
    </row>
    <row r="9" spans="1:15" x14ac:dyDescent="0.2">
      <c r="A9" s="172" t="s">
        <v>19</v>
      </c>
      <c r="B9" s="165"/>
      <c r="C9" s="150">
        <v>413</v>
      </c>
      <c r="D9" s="150">
        <v>404</v>
      </c>
      <c r="E9" s="150">
        <v>400</v>
      </c>
      <c r="F9" s="150">
        <v>424</v>
      </c>
      <c r="G9" s="150">
        <v>450</v>
      </c>
      <c r="H9" s="150">
        <v>465</v>
      </c>
      <c r="I9" s="150">
        <v>472</v>
      </c>
      <c r="J9" s="150">
        <v>499</v>
      </c>
      <c r="K9" s="150">
        <v>521</v>
      </c>
      <c r="L9" s="150">
        <v>535</v>
      </c>
      <c r="M9" s="150">
        <v>554</v>
      </c>
      <c r="N9" s="171">
        <v>553</v>
      </c>
      <c r="O9" s="64">
        <f t="shared" si="0"/>
        <v>474.16666666666669</v>
      </c>
    </row>
    <row r="10" spans="1:15" x14ac:dyDescent="0.2">
      <c r="A10" s="172" t="s">
        <v>20</v>
      </c>
      <c r="B10" s="165"/>
      <c r="C10" s="150">
        <v>3</v>
      </c>
      <c r="D10" s="150">
        <v>3</v>
      </c>
      <c r="E10" s="150">
        <v>2</v>
      </c>
      <c r="F10" s="150">
        <v>3</v>
      </c>
      <c r="G10" s="150">
        <v>4</v>
      </c>
      <c r="H10" s="150">
        <v>4</v>
      </c>
      <c r="I10" s="150">
        <v>3</v>
      </c>
      <c r="J10" s="150">
        <v>3</v>
      </c>
      <c r="K10" s="150">
        <v>2</v>
      </c>
      <c r="L10" s="150">
        <v>4</v>
      </c>
      <c r="M10" s="150">
        <v>4</v>
      </c>
      <c r="N10" s="171">
        <v>4</v>
      </c>
      <c r="O10" s="64">
        <f t="shared" si="0"/>
        <v>3.25</v>
      </c>
    </row>
    <row r="11" spans="1:15" x14ac:dyDescent="0.2">
      <c r="A11" s="173" t="s">
        <v>53</v>
      </c>
      <c r="B11" s="165"/>
      <c r="C11" s="150">
        <v>21</v>
      </c>
      <c r="D11" s="150">
        <v>20</v>
      </c>
      <c r="E11" s="150">
        <v>18</v>
      </c>
      <c r="F11" s="150">
        <v>20</v>
      </c>
      <c r="G11" s="150">
        <v>22</v>
      </c>
      <c r="H11" s="150">
        <v>23</v>
      </c>
      <c r="I11" s="150">
        <v>26</v>
      </c>
      <c r="J11" s="150">
        <v>29</v>
      </c>
      <c r="K11" s="150">
        <v>28</v>
      </c>
      <c r="L11" s="150">
        <v>30</v>
      </c>
      <c r="M11" s="150">
        <v>30</v>
      </c>
      <c r="N11" s="171">
        <v>27</v>
      </c>
      <c r="O11" s="64">
        <f t="shared" si="0"/>
        <v>24.5</v>
      </c>
    </row>
    <row r="12" spans="1:15" x14ac:dyDescent="0.2">
      <c r="A12" s="173" t="s">
        <v>35</v>
      </c>
      <c r="B12" s="165"/>
      <c r="C12" s="150">
        <v>398</v>
      </c>
      <c r="D12" s="150">
        <v>389</v>
      </c>
      <c r="E12" s="150">
        <v>442</v>
      </c>
      <c r="F12" s="150">
        <v>494</v>
      </c>
      <c r="G12" s="150">
        <v>525</v>
      </c>
      <c r="H12" s="150">
        <v>514</v>
      </c>
      <c r="I12" s="150">
        <v>497</v>
      </c>
      <c r="J12" s="150">
        <v>499</v>
      </c>
      <c r="K12" s="150">
        <v>499</v>
      </c>
      <c r="L12" s="150">
        <v>516</v>
      </c>
      <c r="M12" s="150">
        <v>551</v>
      </c>
      <c r="N12" s="171">
        <v>570</v>
      </c>
      <c r="O12" s="64">
        <f t="shared" si="0"/>
        <v>491.16666666666669</v>
      </c>
    </row>
    <row r="13" spans="1:15" x14ac:dyDescent="0.2">
      <c r="A13" s="172" t="s">
        <v>29</v>
      </c>
      <c r="B13" s="165"/>
      <c r="C13" s="150">
        <v>1099</v>
      </c>
      <c r="D13" s="150">
        <v>1098</v>
      </c>
      <c r="E13" s="150">
        <v>1155</v>
      </c>
      <c r="F13" s="150">
        <v>1269</v>
      </c>
      <c r="G13" s="150">
        <v>1367</v>
      </c>
      <c r="H13" s="150">
        <v>1426</v>
      </c>
      <c r="I13" s="150">
        <v>1468</v>
      </c>
      <c r="J13" s="150">
        <v>1548</v>
      </c>
      <c r="K13" s="150">
        <v>1622</v>
      </c>
      <c r="L13" s="150">
        <v>1690</v>
      </c>
      <c r="M13" s="150">
        <v>1688</v>
      </c>
      <c r="N13" s="171">
        <v>1682</v>
      </c>
      <c r="O13" s="64">
        <f t="shared" si="0"/>
        <v>1426</v>
      </c>
    </row>
    <row r="14" spans="1:15" x14ac:dyDescent="0.2">
      <c r="A14" s="172" t="s">
        <v>21</v>
      </c>
      <c r="B14" s="165"/>
      <c r="C14" s="150">
        <v>245</v>
      </c>
      <c r="D14" s="150">
        <v>233</v>
      </c>
      <c r="E14" s="150">
        <v>248</v>
      </c>
      <c r="F14" s="150">
        <v>284</v>
      </c>
      <c r="G14" s="150">
        <v>310</v>
      </c>
      <c r="H14" s="150">
        <v>319</v>
      </c>
      <c r="I14" s="150">
        <v>337</v>
      </c>
      <c r="J14" s="150">
        <v>340</v>
      </c>
      <c r="K14" s="150">
        <v>334</v>
      </c>
      <c r="L14" s="150">
        <v>334</v>
      </c>
      <c r="M14" s="150">
        <v>360</v>
      </c>
      <c r="N14" s="171">
        <v>360</v>
      </c>
      <c r="O14" s="64">
        <f t="shared" si="0"/>
        <v>308.66666666666669</v>
      </c>
    </row>
    <row r="15" spans="1:15" x14ac:dyDescent="0.2">
      <c r="A15" s="173" t="s">
        <v>30</v>
      </c>
      <c r="B15" s="165"/>
      <c r="C15" s="150">
        <v>853</v>
      </c>
      <c r="D15" s="150">
        <v>833</v>
      </c>
      <c r="E15" s="150">
        <v>854</v>
      </c>
      <c r="F15" s="150">
        <v>938</v>
      </c>
      <c r="G15" s="150">
        <v>973</v>
      </c>
      <c r="H15" s="150">
        <v>961</v>
      </c>
      <c r="I15" s="150">
        <v>974</v>
      </c>
      <c r="J15" s="150">
        <v>987</v>
      </c>
      <c r="K15" s="150">
        <v>994</v>
      </c>
      <c r="L15" s="150">
        <v>1056</v>
      </c>
      <c r="M15" s="150">
        <v>1135</v>
      </c>
      <c r="N15" s="171">
        <v>1119</v>
      </c>
      <c r="O15" s="64">
        <f t="shared" si="0"/>
        <v>973.08333333333337</v>
      </c>
    </row>
    <row r="16" spans="1:15" x14ac:dyDescent="0.2">
      <c r="A16" s="173" t="s">
        <v>54</v>
      </c>
      <c r="B16" s="165"/>
      <c r="C16" s="150">
        <v>96</v>
      </c>
      <c r="D16" s="150">
        <v>95</v>
      </c>
      <c r="E16" s="150">
        <v>102</v>
      </c>
      <c r="F16" s="150">
        <v>128</v>
      </c>
      <c r="G16" s="150">
        <v>154</v>
      </c>
      <c r="H16" s="150">
        <v>167</v>
      </c>
      <c r="I16" s="150">
        <v>197</v>
      </c>
      <c r="J16" s="150">
        <v>199</v>
      </c>
      <c r="K16" s="150">
        <v>186</v>
      </c>
      <c r="L16" s="150">
        <v>191</v>
      </c>
      <c r="M16" s="150">
        <v>187</v>
      </c>
      <c r="N16" s="171">
        <v>178</v>
      </c>
      <c r="O16" s="64">
        <f t="shared" si="0"/>
        <v>156.66666666666666</v>
      </c>
    </row>
    <row r="17" spans="1:18" ht="15" x14ac:dyDescent="0.25">
      <c r="A17" s="170" t="s">
        <v>22</v>
      </c>
      <c r="B17" s="165"/>
      <c r="C17" s="150">
        <v>400</v>
      </c>
      <c r="D17" s="150">
        <v>390</v>
      </c>
      <c r="E17" s="150">
        <v>398</v>
      </c>
      <c r="F17" s="150">
        <v>456</v>
      </c>
      <c r="G17" s="150">
        <v>477</v>
      </c>
      <c r="H17" s="150">
        <v>470</v>
      </c>
      <c r="I17" s="150">
        <v>474</v>
      </c>
      <c r="J17" s="150">
        <v>508</v>
      </c>
      <c r="K17" s="150">
        <v>508</v>
      </c>
      <c r="L17" s="150">
        <v>528</v>
      </c>
      <c r="M17" s="150">
        <v>519</v>
      </c>
      <c r="N17" s="171">
        <v>494</v>
      </c>
      <c r="O17" s="64">
        <f t="shared" si="0"/>
        <v>468.5</v>
      </c>
      <c r="Q17" s="162"/>
      <c r="R17" s="162"/>
    </row>
    <row r="18" spans="1:18" x14ac:dyDescent="0.2">
      <c r="A18" s="170" t="s">
        <v>55</v>
      </c>
      <c r="B18" s="165"/>
      <c r="C18" s="150">
        <v>75</v>
      </c>
      <c r="D18" s="150">
        <v>78</v>
      </c>
      <c r="E18" s="150">
        <v>87</v>
      </c>
      <c r="F18" s="150">
        <v>96</v>
      </c>
      <c r="G18" s="150">
        <v>104</v>
      </c>
      <c r="H18" s="150">
        <v>106</v>
      </c>
      <c r="I18" s="150">
        <v>102</v>
      </c>
      <c r="J18" s="150">
        <v>100</v>
      </c>
      <c r="K18" s="150">
        <v>97</v>
      </c>
      <c r="L18" s="150">
        <v>97</v>
      </c>
      <c r="M18" s="150">
        <v>97</v>
      </c>
      <c r="N18" s="171">
        <v>94</v>
      </c>
      <c r="O18" s="64">
        <f t="shared" si="0"/>
        <v>94.416666666666671</v>
      </c>
    </row>
    <row r="19" spans="1:18" x14ac:dyDescent="0.2">
      <c r="A19" s="170" t="s">
        <v>56</v>
      </c>
      <c r="B19" s="165"/>
      <c r="C19" s="150">
        <v>221</v>
      </c>
      <c r="D19" s="150">
        <v>203</v>
      </c>
      <c r="E19" s="150">
        <v>221</v>
      </c>
      <c r="F19" s="150">
        <v>250</v>
      </c>
      <c r="G19" s="150">
        <v>241</v>
      </c>
      <c r="H19" s="150">
        <v>362</v>
      </c>
      <c r="I19" s="150">
        <v>453</v>
      </c>
      <c r="J19" s="150">
        <v>476</v>
      </c>
      <c r="K19" s="150">
        <v>302</v>
      </c>
      <c r="L19" s="150">
        <v>283</v>
      </c>
      <c r="M19" s="150">
        <v>279</v>
      </c>
      <c r="N19" s="171">
        <v>315</v>
      </c>
      <c r="O19" s="64">
        <f t="shared" si="0"/>
        <v>300.5</v>
      </c>
    </row>
    <row r="20" spans="1:18" ht="15" x14ac:dyDescent="0.25">
      <c r="A20" s="170" t="s">
        <v>57</v>
      </c>
      <c r="B20" s="165"/>
      <c r="C20" s="150">
        <v>114</v>
      </c>
      <c r="D20" s="150">
        <v>106</v>
      </c>
      <c r="E20" s="150">
        <v>117</v>
      </c>
      <c r="F20" s="150">
        <v>133</v>
      </c>
      <c r="G20" s="150">
        <v>143</v>
      </c>
      <c r="H20" s="150">
        <v>150</v>
      </c>
      <c r="I20" s="150">
        <v>164</v>
      </c>
      <c r="J20" s="150">
        <v>182</v>
      </c>
      <c r="K20" s="150">
        <v>177</v>
      </c>
      <c r="L20" s="150">
        <v>185</v>
      </c>
      <c r="M20" s="150">
        <v>180</v>
      </c>
      <c r="N20" s="171">
        <v>180</v>
      </c>
      <c r="O20" s="64">
        <f t="shared" si="0"/>
        <v>152.58333333333334</v>
      </c>
      <c r="P20" s="23"/>
    </row>
    <row r="21" spans="1:18" x14ac:dyDescent="0.2">
      <c r="A21" s="170" t="s">
        <v>58</v>
      </c>
      <c r="B21" s="165"/>
      <c r="C21" s="150">
        <v>827</v>
      </c>
      <c r="D21" s="150">
        <v>847</v>
      </c>
      <c r="E21" s="150">
        <v>927</v>
      </c>
      <c r="F21" s="150">
        <v>1059</v>
      </c>
      <c r="G21" s="150">
        <v>1169</v>
      </c>
      <c r="H21" s="150">
        <v>1553</v>
      </c>
      <c r="I21" s="150">
        <v>2102</v>
      </c>
      <c r="J21" s="150">
        <v>2237</v>
      </c>
      <c r="K21" s="150">
        <v>1592</v>
      </c>
      <c r="L21" s="150">
        <v>1598</v>
      </c>
      <c r="M21" s="150">
        <v>1540</v>
      </c>
      <c r="N21" s="171">
        <v>1470</v>
      </c>
      <c r="O21" s="64">
        <f t="shared" si="0"/>
        <v>1410.0833333333333</v>
      </c>
    </row>
    <row r="22" spans="1:18" ht="13.5" thickBot="1" x14ac:dyDescent="0.25">
      <c r="A22" s="174" t="s">
        <v>59</v>
      </c>
      <c r="B22" s="175"/>
      <c r="C22" s="176">
        <v>369</v>
      </c>
      <c r="D22" s="176">
        <v>367</v>
      </c>
      <c r="E22" s="176">
        <v>371</v>
      </c>
      <c r="F22" s="177">
        <v>382</v>
      </c>
      <c r="G22" s="176">
        <v>403</v>
      </c>
      <c r="H22" s="176">
        <v>455</v>
      </c>
      <c r="I22" s="176">
        <v>460</v>
      </c>
      <c r="J22" s="176">
        <v>504</v>
      </c>
      <c r="K22" s="176">
        <v>513</v>
      </c>
      <c r="L22" s="177">
        <v>545</v>
      </c>
      <c r="M22" s="176">
        <v>570</v>
      </c>
      <c r="N22" s="178">
        <v>567</v>
      </c>
      <c r="O22" s="64">
        <f t="shared" si="0"/>
        <v>458.83333333333331</v>
      </c>
    </row>
    <row r="23" spans="1:18" ht="13.5" thickBot="1" x14ac:dyDescent="0.25">
      <c r="A23" s="65"/>
      <c r="B23" s="11"/>
      <c r="C23" s="61"/>
      <c r="D23" s="61"/>
      <c r="E23" s="61"/>
      <c r="F23" s="160"/>
      <c r="G23" s="160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5185</v>
      </c>
      <c r="D25" s="61">
        <f t="shared" ref="D25:N25" si="1">SUM(D7:D22)</f>
        <v>5114</v>
      </c>
      <c r="E25" s="61">
        <f t="shared" si="1"/>
        <v>5390</v>
      </c>
      <c r="F25" s="61">
        <f t="shared" si="1"/>
        <v>5992</v>
      </c>
      <c r="G25" s="61">
        <f t="shared" si="1"/>
        <v>6402</v>
      </c>
      <c r="H25" s="61">
        <f t="shared" si="1"/>
        <v>7072</v>
      </c>
      <c r="I25" s="61">
        <f t="shared" si="1"/>
        <v>7825</v>
      </c>
      <c r="J25" s="61">
        <f t="shared" si="1"/>
        <v>8215</v>
      </c>
      <c r="K25" s="61">
        <f t="shared" si="1"/>
        <v>7475</v>
      </c>
      <c r="L25" s="61">
        <f t="shared" si="1"/>
        <v>7695</v>
      </c>
      <c r="M25" s="61">
        <f t="shared" si="1"/>
        <v>7784</v>
      </c>
      <c r="N25" s="61">
        <f t="shared" si="1"/>
        <v>7707</v>
      </c>
      <c r="O25" s="64">
        <f>SUM(C25:N25)/12</f>
        <v>6821.333333333333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9" spans="1:18" x14ac:dyDescent="0.2">
      <c r="A29" s="71" t="s">
        <v>76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8" x14ac:dyDescent="0.2">
      <c r="A30" s="2" t="s">
        <v>88</v>
      </c>
    </row>
    <row r="31" spans="1:18" ht="13.5" thickBot="1" x14ac:dyDescent="0.25">
      <c r="A31" s="2" t="s">
        <v>77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8" x14ac:dyDescent="0.2">
      <c r="A32" s="5" t="s">
        <v>0</v>
      </c>
      <c r="B32" s="6"/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11</v>
      </c>
      <c r="N32" s="8" t="s">
        <v>12</v>
      </c>
      <c r="O32" s="54" t="s">
        <v>13</v>
      </c>
    </row>
    <row r="33" spans="1:16" x14ac:dyDescent="0.2">
      <c r="A33" s="10" t="s">
        <v>14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3" t="s">
        <v>31</v>
      </c>
    </row>
    <row r="34" spans="1:16" ht="13.5" thickBot="1" x14ac:dyDescent="0.25">
      <c r="A34" s="163"/>
      <c r="B34" s="16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59" t="s">
        <v>64</v>
      </c>
    </row>
    <row r="35" spans="1:16" x14ac:dyDescent="0.2">
      <c r="A35" s="166" t="s">
        <v>51</v>
      </c>
      <c r="B35" s="167"/>
      <c r="C35" s="168">
        <v>19</v>
      </c>
      <c r="D35" s="168">
        <v>20</v>
      </c>
      <c r="E35" s="168">
        <v>20</v>
      </c>
      <c r="F35" s="168">
        <v>22</v>
      </c>
      <c r="G35" s="168">
        <v>24</v>
      </c>
      <c r="H35" s="179">
        <v>54</v>
      </c>
      <c r="I35" s="168">
        <v>51</v>
      </c>
      <c r="J35" s="168">
        <v>56</v>
      </c>
      <c r="K35" s="168">
        <v>52</v>
      </c>
      <c r="L35" s="168">
        <v>55</v>
      </c>
      <c r="M35" s="168">
        <v>42</v>
      </c>
      <c r="N35" s="169">
        <v>43</v>
      </c>
      <c r="O35" s="91">
        <f>SUM(C35:N35)/12</f>
        <v>38.166666666666664</v>
      </c>
    </row>
    <row r="36" spans="1:16" x14ac:dyDescent="0.2">
      <c r="A36" s="170" t="s">
        <v>52</v>
      </c>
      <c r="B36" s="165"/>
      <c r="C36" s="150"/>
      <c r="D36" s="150"/>
      <c r="E36" s="150"/>
      <c r="F36" s="150"/>
      <c r="G36" s="150"/>
      <c r="H36" s="100"/>
      <c r="I36" s="150"/>
      <c r="J36" s="150"/>
      <c r="K36" s="150"/>
      <c r="L36" s="150"/>
      <c r="M36" s="150"/>
      <c r="N36" s="171"/>
      <c r="O36" s="91">
        <f t="shared" ref="O36:O50" si="2">SUM(C36:N36)/12</f>
        <v>0</v>
      </c>
    </row>
    <row r="37" spans="1:16" x14ac:dyDescent="0.2">
      <c r="A37" s="172" t="s">
        <v>19</v>
      </c>
      <c r="B37" s="165"/>
      <c r="C37" s="150">
        <v>195</v>
      </c>
      <c r="D37" s="150">
        <v>187</v>
      </c>
      <c r="E37" s="150">
        <v>180</v>
      </c>
      <c r="F37" s="150">
        <v>189</v>
      </c>
      <c r="G37" s="150">
        <v>199</v>
      </c>
      <c r="H37" s="100">
        <v>208</v>
      </c>
      <c r="I37" s="150">
        <v>220</v>
      </c>
      <c r="J37" s="150">
        <v>235</v>
      </c>
      <c r="K37" s="150">
        <v>235</v>
      </c>
      <c r="L37" s="150">
        <v>254</v>
      </c>
      <c r="M37" s="150">
        <v>262</v>
      </c>
      <c r="N37" s="171">
        <v>265</v>
      </c>
      <c r="O37" s="91">
        <f t="shared" si="2"/>
        <v>219.08333333333334</v>
      </c>
    </row>
    <row r="38" spans="1:16" x14ac:dyDescent="0.2">
      <c r="A38" s="172" t="s">
        <v>20</v>
      </c>
      <c r="B38" s="165"/>
      <c r="C38" s="150">
        <v>2</v>
      </c>
      <c r="D38" s="150">
        <v>1</v>
      </c>
      <c r="E38" s="150"/>
      <c r="F38" s="150">
        <v>1</v>
      </c>
      <c r="G38" s="150">
        <v>1</v>
      </c>
      <c r="H38" s="100">
        <v>1</v>
      </c>
      <c r="I38" s="150">
        <v>1</v>
      </c>
      <c r="J38" s="150">
        <v>1</v>
      </c>
      <c r="K38" s="150">
        <v>1</v>
      </c>
      <c r="L38" s="150">
        <v>1</v>
      </c>
      <c r="M38" s="150">
        <v>1</v>
      </c>
      <c r="N38" s="171">
        <v>1</v>
      </c>
      <c r="O38" s="91">
        <f t="shared" si="2"/>
        <v>1</v>
      </c>
    </row>
    <row r="39" spans="1:16" x14ac:dyDescent="0.2">
      <c r="A39" s="173" t="s">
        <v>53</v>
      </c>
      <c r="B39" s="165"/>
      <c r="C39" s="150">
        <v>10</v>
      </c>
      <c r="D39" s="150">
        <v>8</v>
      </c>
      <c r="E39" s="150">
        <v>6</v>
      </c>
      <c r="F39" s="150">
        <v>7</v>
      </c>
      <c r="G39" s="150">
        <v>6</v>
      </c>
      <c r="H39" s="100">
        <v>7</v>
      </c>
      <c r="I39" s="150">
        <v>7</v>
      </c>
      <c r="J39" s="150">
        <v>12</v>
      </c>
      <c r="K39" s="150">
        <v>11</v>
      </c>
      <c r="L39" s="150">
        <v>10</v>
      </c>
      <c r="M39" s="150">
        <v>11</v>
      </c>
      <c r="N39" s="171">
        <v>10</v>
      </c>
      <c r="O39" s="91">
        <f t="shared" si="2"/>
        <v>8.75</v>
      </c>
    </row>
    <row r="40" spans="1:16" x14ac:dyDescent="0.2">
      <c r="A40" s="173" t="s">
        <v>35</v>
      </c>
      <c r="B40" s="165"/>
      <c r="C40" s="150">
        <v>56</v>
      </c>
      <c r="D40" s="150">
        <v>56</v>
      </c>
      <c r="E40" s="150">
        <v>62</v>
      </c>
      <c r="F40" s="150">
        <v>71</v>
      </c>
      <c r="G40" s="150">
        <v>73</v>
      </c>
      <c r="H40" s="100">
        <v>77</v>
      </c>
      <c r="I40" s="150">
        <v>80</v>
      </c>
      <c r="J40" s="150">
        <v>80</v>
      </c>
      <c r="K40" s="150">
        <v>75</v>
      </c>
      <c r="L40" s="150">
        <v>78</v>
      </c>
      <c r="M40" s="150">
        <v>79</v>
      </c>
      <c r="N40" s="171">
        <v>86</v>
      </c>
      <c r="O40" s="91">
        <f t="shared" si="2"/>
        <v>72.75</v>
      </c>
    </row>
    <row r="41" spans="1:16" x14ac:dyDescent="0.2">
      <c r="A41" s="172" t="s">
        <v>29</v>
      </c>
      <c r="B41" s="165"/>
      <c r="C41" s="150">
        <v>665</v>
      </c>
      <c r="D41" s="150">
        <v>661</v>
      </c>
      <c r="E41" s="150">
        <v>670</v>
      </c>
      <c r="F41" s="150">
        <v>722</v>
      </c>
      <c r="G41" s="150">
        <v>779</v>
      </c>
      <c r="H41" s="100">
        <v>839</v>
      </c>
      <c r="I41" s="150">
        <v>883</v>
      </c>
      <c r="J41" s="150">
        <v>962</v>
      </c>
      <c r="K41" s="150">
        <v>1011</v>
      </c>
      <c r="L41" s="150">
        <v>1049</v>
      </c>
      <c r="M41" s="150">
        <v>1034</v>
      </c>
      <c r="N41" s="171">
        <v>1037</v>
      </c>
      <c r="O41" s="91">
        <f t="shared" si="2"/>
        <v>859.33333333333337</v>
      </c>
    </row>
    <row r="42" spans="1:16" x14ac:dyDescent="0.2">
      <c r="A42" s="172" t="s">
        <v>21</v>
      </c>
      <c r="B42" s="165"/>
      <c r="C42" s="150">
        <v>86</v>
      </c>
      <c r="D42" s="150">
        <v>81</v>
      </c>
      <c r="E42" s="150">
        <v>77</v>
      </c>
      <c r="F42" s="150">
        <v>90</v>
      </c>
      <c r="G42" s="150">
        <v>99</v>
      </c>
      <c r="H42" s="100">
        <v>107</v>
      </c>
      <c r="I42" s="150">
        <v>122</v>
      </c>
      <c r="J42" s="150">
        <v>122</v>
      </c>
      <c r="K42" s="150">
        <v>122</v>
      </c>
      <c r="L42" s="150">
        <v>127</v>
      </c>
      <c r="M42" s="150">
        <v>133</v>
      </c>
      <c r="N42" s="171">
        <v>131</v>
      </c>
      <c r="O42" s="91">
        <f t="shared" si="2"/>
        <v>108.08333333333333</v>
      </c>
    </row>
    <row r="43" spans="1:16" ht="15" x14ac:dyDescent="0.25">
      <c r="A43" s="173" t="s">
        <v>30</v>
      </c>
      <c r="B43" s="165"/>
      <c r="C43" s="150">
        <v>476</v>
      </c>
      <c r="D43" s="150">
        <v>470</v>
      </c>
      <c r="E43" s="150">
        <v>483</v>
      </c>
      <c r="F43" s="150">
        <v>516</v>
      </c>
      <c r="G43" s="150">
        <v>530</v>
      </c>
      <c r="H43" s="100">
        <v>523</v>
      </c>
      <c r="I43" s="150">
        <v>533</v>
      </c>
      <c r="J43" s="150">
        <v>560</v>
      </c>
      <c r="K43" s="150">
        <v>548</v>
      </c>
      <c r="L43" s="150">
        <v>579</v>
      </c>
      <c r="M43" s="150">
        <v>598</v>
      </c>
      <c r="N43" s="171">
        <v>579</v>
      </c>
      <c r="O43" s="91">
        <f t="shared" si="2"/>
        <v>532.91666666666663</v>
      </c>
      <c r="P43" s="23"/>
    </row>
    <row r="44" spans="1:16" x14ac:dyDescent="0.2">
      <c r="A44" s="173" t="s">
        <v>54</v>
      </c>
      <c r="B44" s="165"/>
      <c r="C44" s="150">
        <v>45</v>
      </c>
      <c r="D44" s="150">
        <v>42</v>
      </c>
      <c r="E44" s="150">
        <v>46</v>
      </c>
      <c r="F44" s="150">
        <v>56</v>
      </c>
      <c r="G44" s="150">
        <v>67</v>
      </c>
      <c r="H44" s="100">
        <v>78</v>
      </c>
      <c r="I44" s="150">
        <v>102</v>
      </c>
      <c r="J44" s="150">
        <v>102</v>
      </c>
      <c r="K44" s="150">
        <v>89</v>
      </c>
      <c r="L44" s="150">
        <v>96</v>
      </c>
      <c r="M44" s="150">
        <v>92</v>
      </c>
      <c r="N44" s="171">
        <v>89</v>
      </c>
      <c r="O44" s="91">
        <f t="shared" si="2"/>
        <v>75.333333333333329</v>
      </c>
    </row>
    <row r="45" spans="1:16" x14ac:dyDescent="0.2">
      <c r="A45" s="170" t="s">
        <v>22</v>
      </c>
      <c r="B45" s="165"/>
      <c r="C45" s="150">
        <v>192</v>
      </c>
      <c r="D45" s="150">
        <v>189</v>
      </c>
      <c r="E45" s="150">
        <v>194</v>
      </c>
      <c r="F45" s="150">
        <v>222</v>
      </c>
      <c r="G45" s="150">
        <v>231</v>
      </c>
      <c r="H45" s="100">
        <v>237</v>
      </c>
      <c r="I45" s="150">
        <v>251</v>
      </c>
      <c r="J45" s="150">
        <v>265</v>
      </c>
      <c r="K45" s="150">
        <v>272</v>
      </c>
      <c r="L45" s="150">
        <v>287</v>
      </c>
      <c r="M45" s="150">
        <v>279</v>
      </c>
      <c r="N45" s="171">
        <v>265</v>
      </c>
      <c r="O45" s="91">
        <f t="shared" si="2"/>
        <v>240.33333333333334</v>
      </c>
    </row>
    <row r="46" spans="1:16" x14ac:dyDescent="0.2">
      <c r="A46" s="170" t="s">
        <v>55</v>
      </c>
      <c r="B46" s="165"/>
      <c r="C46" s="150">
        <v>48</v>
      </c>
      <c r="D46" s="150">
        <v>49</v>
      </c>
      <c r="E46" s="150">
        <v>53</v>
      </c>
      <c r="F46" s="150">
        <v>59</v>
      </c>
      <c r="G46" s="150">
        <v>64</v>
      </c>
      <c r="H46" s="100">
        <v>68</v>
      </c>
      <c r="I46" s="150">
        <v>64</v>
      </c>
      <c r="J46" s="150">
        <v>64</v>
      </c>
      <c r="K46" s="150">
        <v>63</v>
      </c>
      <c r="L46" s="150">
        <v>60</v>
      </c>
      <c r="M46" s="150">
        <v>61</v>
      </c>
      <c r="N46" s="171">
        <v>57</v>
      </c>
      <c r="O46" s="91">
        <f t="shared" si="2"/>
        <v>59.166666666666664</v>
      </c>
    </row>
    <row r="47" spans="1:16" x14ac:dyDescent="0.2">
      <c r="A47" s="170" t="s">
        <v>56</v>
      </c>
      <c r="B47" s="165"/>
      <c r="C47" s="150">
        <v>100</v>
      </c>
      <c r="D47" s="150">
        <v>91</v>
      </c>
      <c r="E47" s="150">
        <v>100</v>
      </c>
      <c r="F47" s="150">
        <v>119</v>
      </c>
      <c r="G47" s="150">
        <v>119</v>
      </c>
      <c r="H47" s="100">
        <v>230</v>
      </c>
      <c r="I47" s="150">
        <v>321</v>
      </c>
      <c r="J47" s="150">
        <v>333</v>
      </c>
      <c r="K47" s="150">
        <v>172</v>
      </c>
      <c r="L47" s="150">
        <v>152</v>
      </c>
      <c r="M47" s="150">
        <v>146</v>
      </c>
      <c r="N47" s="171">
        <v>157</v>
      </c>
      <c r="O47" s="91">
        <f t="shared" si="2"/>
        <v>170</v>
      </c>
    </row>
    <row r="48" spans="1:16" x14ac:dyDescent="0.2">
      <c r="A48" s="170" t="s">
        <v>57</v>
      </c>
      <c r="B48" s="165"/>
      <c r="C48" s="150">
        <v>97</v>
      </c>
      <c r="D48" s="150">
        <v>94</v>
      </c>
      <c r="E48" s="150">
        <v>104</v>
      </c>
      <c r="F48" s="150">
        <v>120</v>
      </c>
      <c r="G48" s="150">
        <v>130</v>
      </c>
      <c r="H48" s="100">
        <v>134</v>
      </c>
      <c r="I48" s="150">
        <v>146</v>
      </c>
      <c r="J48" s="150">
        <v>159</v>
      </c>
      <c r="K48" s="150">
        <v>152</v>
      </c>
      <c r="L48" s="150">
        <v>161</v>
      </c>
      <c r="M48" s="150">
        <v>157</v>
      </c>
      <c r="N48" s="171">
        <v>156</v>
      </c>
      <c r="O48" s="91">
        <f t="shared" si="2"/>
        <v>134.16666666666666</v>
      </c>
    </row>
    <row r="49" spans="1:15" x14ac:dyDescent="0.2">
      <c r="A49" s="170" t="s">
        <v>58</v>
      </c>
      <c r="B49" s="165"/>
      <c r="C49" s="150">
        <v>520</v>
      </c>
      <c r="D49" s="150">
        <v>531</v>
      </c>
      <c r="E49" s="150">
        <v>582</v>
      </c>
      <c r="F49" s="150">
        <v>649</v>
      </c>
      <c r="G49" s="150">
        <v>724</v>
      </c>
      <c r="H49" s="100">
        <v>1244</v>
      </c>
      <c r="I49" s="150">
        <v>1563</v>
      </c>
      <c r="J49" s="150">
        <v>1678</v>
      </c>
      <c r="K49" s="150">
        <v>1084</v>
      </c>
      <c r="L49" s="150">
        <v>1069</v>
      </c>
      <c r="M49" s="150">
        <v>1009</v>
      </c>
      <c r="N49" s="171">
        <v>966</v>
      </c>
      <c r="O49" s="91">
        <f t="shared" si="2"/>
        <v>968.25</v>
      </c>
    </row>
    <row r="50" spans="1:15" ht="13.5" thickBot="1" x14ac:dyDescent="0.25">
      <c r="A50" s="174" t="s">
        <v>59</v>
      </c>
      <c r="B50" s="175"/>
      <c r="C50" s="176">
        <v>201</v>
      </c>
      <c r="D50" s="177">
        <v>203</v>
      </c>
      <c r="E50" s="176">
        <v>205</v>
      </c>
      <c r="F50" s="176">
        <v>209</v>
      </c>
      <c r="G50" s="176">
        <v>219</v>
      </c>
      <c r="H50" s="180">
        <v>81</v>
      </c>
      <c r="I50" s="176">
        <v>265</v>
      </c>
      <c r="J50" s="176">
        <v>293</v>
      </c>
      <c r="K50" s="176">
        <v>285</v>
      </c>
      <c r="L50" s="176">
        <v>303</v>
      </c>
      <c r="M50" s="176">
        <v>321</v>
      </c>
      <c r="N50" s="178">
        <v>314</v>
      </c>
      <c r="O50" s="91">
        <f t="shared" si="2"/>
        <v>241.58333333333334</v>
      </c>
    </row>
    <row r="51" spans="1:15" ht="13.5" thickBot="1" x14ac:dyDescent="0.25">
      <c r="A51" s="10"/>
      <c r="B51" s="11"/>
      <c r="C51" s="92"/>
      <c r="D51" s="92"/>
      <c r="E51" s="92"/>
      <c r="F51" s="92"/>
      <c r="G51" s="92"/>
      <c r="H51" s="92"/>
      <c r="I51" s="92"/>
      <c r="J51" s="92"/>
      <c r="K51" s="92"/>
      <c r="L51" s="161"/>
      <c r="M51" s="92"/>
      <c r="N51" s="92"/>
      <c r="O51" s="91"/>
    </row>
    <row r="52" spans="1:15" x14ac:dyDescent="0.2">
      <c r="A52" s="5" t="s">
        <v>24</v>
      </c>
      <c r="B52" s="6"/>
      <c r="C52" s="67">
        <f>SUM(C35:C50)</f>
        <v>2712</v>
      </c>
      <c r="D52" s="67">
        <f t="shared" ref="D52:N52" si="3">SUM(D35:D50)</f>
        <v>2683</v>
      </c>
      <c r="E52" s="67">
        <f t="shared" si="3"/>
        <v>2782</v>
      </c>
      <c r="F52" s="67">
        <f t="shared" si="3"/>
        <v>3052</v>
      </c>
      <c r="G52" s="67">
        <f t="shared" si="3"/>
        <v>3265</v>
      </c>
      <c r="H52" s="67">
        <f t="shared" si="3"/>
        <v>3888</v>
      </c>
      <c r="I52" s="67">
        <f t="shared" si="3"/>
        <v>4609</v>
      </c>
      <c r="J52" s="67">
        <f t="shared" si="3"/>
        <v>4922</v>
      </c>
      <c r="K52" s="67">
        <f t="shared" si="3"/>
        <v>4172</v>
      </c>
      <c r="L52" s="67">
        <f t="shared" si="3"/>
        <v>4281</v>
      </c>
      <c r="M52" s="67">
        <f t="shared" si="3"/>
        <v>4225</v>
      </c>
      <c r="N52" s="67">
        <f t="shared" si="3"/>
        <v>4156</v>
      </c>
      <c r="O52" s="68">
        <f>SUM(C52:N52)/12</f>
        <v>3728.9166666666665</v>
      </c>
    </row>
    <row r="53" spans="1:15" ht="13.5" thickBo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75"/>
    </row>
    <row r="54" spans="1:15" x14ac:dyDescent="0.2">
      <c r="A54" s="15" t="s">
        <v>61</v>
      </c>
      <c r="B54" s="11"/>
      <c r="C54" s="76">
        <f t="shared" ref="C54:O54" si="4">C52/C25</f>
        <v>0.52304725168756028</v>
      </c>
      <c r="D54" s="76">
        <f t="shared" si="4"/>
        <v>0.52463824794681269</v>
      </c>
      <c r="E54" s="76">
        <f t="shared" si="4"/>
        <v>0.51614100185528755</v>
      </c>
      <c r="F54" s="76">
        <f t="shared" si="4"/>
        <v>0.50934579439252337</v>
      </c>
      <c r="G54" s="76">
        <f t="shared" si="4"/>
        <v>0.50999687597625742</v>
      </c>
      <c r="H54" s="76">
        <f t="shared" si="4"/>
        <v>0.54977375565610864</v>
      </c>
      <c r="I54" s="76">
        <f t="shared" si="4"/>
        <v>0.58900958466453679</v>
      </c>
      <c r="J54" s="76">
        <f t="shared" si="4"/>
        <v>0.59914790018259279</v>
      </c>
      <c r="K54" s="76">
        <f t="shared" si="4"/>
        <v>0.55812709030100338</v>
      </c>
      <c r="L54" s="76">
        <f t="shared" si="4"/>
        <v>0.55633528265107213</v>
      </c>
      <c r="M54" s="76">
        <f t="shared" si="4"/>
        <v>0.54278006166495374</v>
      </c>
      <c r="N54" s="76">
        <f t="shared" si="4"/>
        <v>0.53925003243804337</v>
      </c>
      <c r="O54" s="77">
        <f t="shared" si="4"/>
        <v>0.54665510164190778</v>
      </c>
    </row>
    <row r="55" spans="1:15" ht="13.5" thickBot="1" x14ac:dyDescent="0.25">
      <c r="A55" s="22" t="s">
        <v>80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78"/>
    </row>
    <row r="56" spans="1:15" x14ac:dyDescent="0.2">
      <c r="A56" s="44"/>
    </row>
  </sheetData>
  <printOptions horizontalCentered="1"/>
  <pageMargins left="0.37" right="0" top="0.98425196850393704" bottom="0.98425196850393704" header="0.98425196850393704" footer="0.98425196850393704"/>
  <pageSetup paperSize="9" scale="7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opLeftCell="A22" zoomScale="78" zoomScaleNormal="78" workbookViewId="0">
      <selection activeCell="P55" sqref="P55"/>
    </sheetView>
  </sheetViews>
  <sheetFormatPr defaultColWidth="9.140625"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3" width="6.7109375" style="2" customWidth="1"/>
    <col min="14" max="14" width="7.855468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85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59" t="s">
        <v>64</v>
      </c>
    </row>
    <row r="7" spans="1:15" x14ac:dyDescent="0.2">
      <c r="A7" s="60" t="s">
        <v>51</v>
      </c>
      <c r="B7" s="11"/>
      <c r="C7" s="100">
        <v>65</v>
      </c>
      <c r="D7" s="100">
        <v>62</v>
      </c>
      <c r="E7" s="150">
        <v>61</v>
      </c>
      <c r="F7" s="150">
        <v>55</v>
      </c>
      <c r="G7" s="150">
        <v>78</v>
      </c>
      <c r="H7" s="150">
        <v>74</v>
      </c>
      <c r="I7" s="150">
        <v>73</v>
      </c>
      <c r="J7" s="150">
        <v>68</v>
      </c>
      <c r="K7" s="150">
        <v>71</v>
      </c>
      <c r="L7" s="150">
        <v>68</v>
      </c>
      <c r="M7" s="150">
        <v>50</v>
      </c>
      <c r="N7" s="150">
        <v>41</v>
      </c>
      <c r="O7" s="64">
        <f>SUM(C7:N7)/12</f>
        <v>63.833333333333336</v>
      </c>
    </row>
    <row r="8" spans="1:15" x14ac:dyDescent="0.2">
      <c r="A8" s="60" t="s">
        <v>52</v>
      </c>
      <c r="B8" s="11"/>
      <c r="C8" s="100">
        <v>13</v>
      </c>
      <c r="D8" s="100">
        <v>13</v>
      </c>
      <c r="E8" s="150">
        <v>11</v>
      </c>
      <c r="F8" s="150">
        <v>9</v>
      </c>
      <c r="G8" s="150">
        <v>8</v>
      </c>
      <c r="H8" s="150">
        <v>6</v>
      </c>
      <c r="I8" s="150">
        <v>6</v>
      </c>
      <c r="J8" s="150">
        <v>5</v>
      </c>
      <c r="K8" s="150">
        <v>5</v>
      </c>
      <c r="L8" s="150">
        <v>7</v>
      </c>
      <c r="M8" s="150">
        <v>6</v>
      </c>
      <c r="N8" s="150">
        <v>5</v>
      </c>
      <c r="O8" s="64">
        <f t="shared" ref="O8:O22" si="0">SUM(C8:N8)/12</f>
        <v>7.833333333333333</v>
      </c>
    </row>
    <row r="9" spans="1:15" x14ac:dyDescent="0.2">
      <c r="A9" s="65" t="s">
        <v>19</v>
      </c>
      <c r="B9" s="11"/>
      <c r="C9" s="100">
        <v>515</v>
      </c>
      <c r="D9" s="100">
        <v>518</v>
      </c>
      <c r="E9" s="150">
        <v>475</v>
      </c>
      <c r="F9" s="150">
        <v>453</v>
      </c>
      <c r="G9" s="150">
        <v>457</v>
      </c>
      <c r="H9" s="150">
        <v>451</v>
      </c>
      <c r="I9" s="150">
        <v>432</v>
      </c>
      <c r="J9" s="150">
        <v>417</v>
      </c>
      <c r="K9" s="150">
        <v>419</v>
      </c>
      <c r="L9" s="150">
        <v>420</v>
      </c>
      <c r="M9" s="150">
        <v>416</v>
      </c>
      <c r="N9" s="150">
        <v>391</v>
      </c>
      <c r="O9" s="64">
        <f t="shared" si="0"/>
        <v>447</v>
      </c>
    </row>
    <row r="10" spans="1:15" x14ac:dyDescent="0.2">
      <c r="A10" s="65" t="s">
        <v>20</v>
      </c>
      <c r="B10" s="11"/>
      <c r="C10" s="100">
        <v>3</v>
      </c>
      <c r="D10" s="100">
        <v>3</v>
      </c>
      <c r="E10" s="150">
        <v>2</v>
      </c>
      <c r="F10" s="150">
        <v>3</v>
      </c>
      <c r="G10" s="150">
        <v>2</v>
      </c>
      <c r="H10" s="150">
        <v>2</v>
      </c>
      <c r="I10" s="150">
        <v>3</v>
      </c>
      <c r="J10" s="150">
        <v>5</v>
      </c>
      <c r="K10" s="150">
        <v>2</v>
      </c>
      <c r="L10" s="150">
        <v>2</v>
      </c>
      <c r="M10" s="150">
        <v>3</v>
      </c>
      <c r="N10" s="150">
        <v>2</v>
      </c>
      <c r="O10" s="64">
        <f t="shared" si="0"/>
        <v>2.6666666666666665</v>
      </c>
    </row>
    <row r="11" spans="1:15" x14ac:dyDescent="0.2">
      <c r="A11" s="43" t="s">
        <v>53</v>
      </c>
      <c r="B11" s="11"/>
      <c r="C11" s="100">
        <v>33</v>
      </c>
      <c r="D11" s="100">
        <v>38</v>
      </c>
      <c r="E11" s="150">
        <v>31</v>
      </c>
      <c r="F11" s="150">
        <v>26</v>
      </c>
      <c r="G11" s="150">
        <v>27</v>
      </c>
      <c r="H11" s="150">
        <v>25</v>
      </c>
      <c r="I11" s="150">
        <v>21</v>
      </c>
      <c r="J11" s="150">
        <v>17</v>
      </c>
      <c r="K11" s="150">
        <v>22</v>
      </c>
      <c r="L11" s="150">
        <v>19</v>
      </c>
      <c r="M11" s="150">
        <v>23</v>
      </c>
      <c r="N11" s="150">
        <v>20</v>
      </c>
      <c r="O11" s="64">
        <f t="shared" si="0"/>
        <v>25.166666666666668</v>
      </c>
    </row>
    <row r="12" spans="1:15" x14ac:dyDescent="0.2">
      <c r="A12" s="43" t="s">
        <v>35</v>
      </c>
      <c r="B12" s="11"/>
      <c r="C12" s="100">
        <v>528</v>
      </c>
      <c r="D12" s="100">
        <v>516</v>
      </c>
      <c r="E12" s="150">
        <v>472</v>
      </c>
      <c r="F12" s="150">
        <v>432</v>
      </c>
      <c r="G12" s="150">
        <v>422</v>
      </c>
      <c r="H12" s="150">
        <v>424</v>
      </c>
      <c r="I12" s="150">
        <v>425</v>
      </c>
      <c r="J12" s="150">
        <v>402</v>
      </c>
      <c r="K12" s="150">
        <v>398</v>
      </c>
      <c r="L12" s="150">
        <v>411</v>
      </c>
      <c r="M12" s="150">
        <v>393</v>
      </c>
      <c r="N12" s="150">
        <v>373</v>
      </c>
      <c r="O12" s="64">
        <f t="shared" si="0"/>
        <v>433</v>
      </c>
    </row>
    <row r="13" spans="1:15" x14ac:dyDescent="0.2">
      <c r="A13" s="65" t="s">
        <v>29</v>
      </c>
      <c r="B13" s="11"/>
      <c r="C13" s="100">
        <v>1250</v>
      </c>
      <c r="D13" s="100">
        <v>1249</v>
      </c>
      <c r="E13" s="150">
        <v>1211</v>
      </c>
      <c r="F13" s="150">
        <v>1138</v>
      </c>
      <c r="G13" s="150">
        <v>1140</v>
      </c>
      <c r="H13" s="150">
        <v>1124</v>
      </c>
      <c r="I13" s="150">
        <v>1123</v>
      </c>
      <c r="J13" s="150">
        <v>1113</v>
      </c>
      <c r="K13" s="150">
        <v>1100</v>
      </c>
      <c r="L13" s="150">
        <v>1083</v>
      </c>
      <c r="M13" s="150">
        <v>1071</v>
      </c>
      <c r="N13" s="150">
        <v>1021</v>
      </c>
      <c r="O13" s="64">
        <f t="shared" si="0"/>
        <v>1135.25</v>
      </c>
    </row>
    <row r="14" spans="1:15" x14ac:dyDescent="0.2">
      <c r="A14" s="65" t="s">
        <v>21</v>
      </c>
      <c r="B14" s="11"/>
      <c r="C14" s="100">
        <v>291</v>
      </c>
      <c r="D14" s="100">
        <v>288</v>
      </c>
      <c r="E14" s="150">
        <v>265</v>
      </c>
      <c r="F14" s="150">
        <v>210</v>
      </c>
      <c r="G14" s="150">
        <v>200</v>
      </c>
      <c r="H14" s="150">
        <v>193</v>
      </c>
      <c r="I14" s="150">
        <v>189</v>
      </c>
      <c r="J14" s="150">
        <v>196</v>
      </c>
      <c r="K14" s="150">
        <v>197</v>
      </c>
      <c r="L14" s="150">
        <v>210</v>
      </c>
      <c r="M14" s="150">
        <v>236</v>
      </c>
      <c r="N14" s="150">
        <v>237</v>
      </c>
      <c r="O14" s="64">
        <f t="shared" si="0"/>
        <v>226</v>
      </c>
    </row>
    <row r="15" spans="1:15" x14ac:dyDescent="0.2">
      <c r="A15" s="43" t="s">
        <v>30</v>
      </c>
      <c r="B15" s="11"/>
      <c r="C15" s="100">
        <v>932</v>
      </c>
      <c r="D15" s="100">
        <v>875</v>
      </c>
      <c r="E15" s="150">
        <v>746</v>
      </c>
      <c r="F15" s="150">
        <v>628</v>
      </c>
      <c r="G15" s="150">
        <v>595</v>
      </c>
      <c r="H15" s="150">
        <v>604</v>
      </c>
      <c r="I15" s="150">
        <v>627</v>
      </c>
      <c r="J15" s="150">
        <v>622</v>
      </c>
      <c r="K15" s="150">
        <v>608</v>
      </c>
      <c r="L15" s="150">
        <v>604</v>
      </c>
      <c r="M15" s="150">
        <v>774</v>
      </c>
      <c r="N15" s="150">
        <v>821</v>
      </c>
      <c r="O15" s="64">
        <f t="shared" si="0"/>
        <v>703</v>
      </c>
    </row>
    <row r="16" spans="1:15" x14ac:dyDescent="0.2">
      <c r="A16" s="43" t="s">
        <v>54</v>
      </c>
      <c r="B16" s="11"/>
      <c r="C16" s="100">
        <v>89</v>
      </c>
      <c r="D16" s="100">
        <v>84</v>
      </c>
      <c r="E16" s="150">
        <v>85</v>
      </c>
      <c r="F16" s="150">
        <v>82</v>
      </c>
      <c r="G16" s="150">
        <v>87</v>
      </c>
      <c r="H16" s="150">
        <v>95</v>
      </c>
      <c r="I16" s="150">
        <v>118</v>
      </c>
      <c r="J16" s="150">
        <v>117</v>
      </c>
      <c r="K16" s="150">
        <v>108</v>
      </c>
      <c r="L16" s="150">
        <v>96</v>
      </c>
      <c r="M16" s="150">
        <v>103</v>
      </c>
      <c r="N16" s="150">
        <v>101</v>
      </c>
      <c r="O16" s="64">
        <f t="shared" si="0"/>
        <v>97.083333333333329</v>
      </c>
    </row>
    <row r="17" spans="1:18" ht="15" x14ac:dyDescent="0.25">
      <c r="A17" s="60" t="s">
        <v>22</v>
      </c>
      <c r="B17" s="11"/>
      <c r="C17" s="100">
        <v>514</v>
      </c>
      <c r="D17" s="100">
        <v>502</v>
      </c>
      <c r="E17" s="150">
        <v>518</v>
      </c>
      <c r="F17" s="150">
        <v>474</v>
      </c>
      <c r="G17" s="150">
        <v>475</v>
      </c>
      <c r="H17" s="150">
        <v>467</v>
      </c>
      <c r="I17" s="150">
        <v>458</v>
      </c>
      <c r="J17" s="150">
        <v>413</v>
      </c>
      <c r="K17" s="150">
        <v>418</v>
      </c>
      <c r="L17" s="150">
        <v>401</v>
      </c>
      <c r="M17" s="150">
        <v>440</v>
      </c>
      <c r="N17" s="150">
        <v>431</v>
      </c>
      <c r="O17" s="64">
        <f t="shared" si="0"/>
        <v>459.25</v>
      </c>
      <c r="Q17" s="95"/>
      <c r="R17" s="95"/>
    </row>
    <row r="18" spans="1:18" x14ac:dyDescent="0.2">
      <c r="A18" s="60" t="s">
        <v>55</v>
      </c>
      <c r="B18" s="11"/>
      <c r="C18" s="100">
        <v>79</v>
      </c>
      <c r="D18" s="100">
        <v>75</v>
      </c>
      <c r="E18" s="150">
        <v>64</v>
      </c>
      <c r="F18" s="150">
        <v>54</v>
      </c>
      <c r="G18" s="150">
        <v>44</v>
      </c>
      <c r="H18" s="150">
        <v>45</v>
      </c>
      <c r="I18" s="150">
        <v>48</v>
      </c>
      <c r="J18" s="150">
        <v>43</v>
      </c>
      <c r="K18" s="150">
        <v>45</v>
      </c>
      <c r="L18" s="150">
        <v>54</v>
      </c>
      <c r="M18" s="150">
        <v>69</v>
      </c>
      <c r="N18" s="150">
        <v>73</v>
      </c>
      <c r="O18" s="64">
        <f t="shared" si="0"/>
        <v>57.75</v>
      </c>
    </row>
    <row r="19" spans="1:18" x14ac:dyDescent="0.2">
      <c r="A19" s="60" t="s">
        <v>56</v>
      </c>
      <c r="B19" s="11"/>
      <c r="C19" s="100">
        <v>467</v>
      </c>
      <c r="D19" s="100">
        <v>321</v>
      </c>
      <c r="E19" s="150">
        <v>316</v>
      </c>
      <c r="F19" s="150">
        <v>280</v>
      </c>
      <c r="G19" s="150">
        <v>275</v>
      </c>
      <c r="H19" s="150">
        <v>399</v>
      </c>
      <c r="I19" s="150">
        <v>454</v>
      </c>
      <c r="J19" s="150">
        <v>438</v>
      </c>
      <c r="K19" s="150">
        <v>237</v>
      </c>
      <c r="L19" s="150">
        <v>198</v>
      </c>
      <c r="M19" s="150">
        <v>208</v>
      </c>
      <c r="N19" s="150">
        <v>237</v>
      </c>
      <c r="O19" s="64">
        <f t="shared" si="0"/>
        <v>319.16666666666669</v>
      </c>
    </row>
    <row r="20" spans="1:18" ht="15" x14ac:dyDescent="0.25">
      <c r="A20" s="60" t="s">
        <v>57</v>
      </c>
      <c r="B20" s="11"/>
      <c r="C20" s="100">
        <v>117</v>
      </c>
      <c r="D20" s="100">
        <v>112</v>
      </c>
      <c r="E20" s="150">
        <v>113</v>
      </c>
      <c r="F20" s="150">
        <v>103</v>
      </c>
      <c r="G20" s="150">
        <v>107</v>
      </c>
      <c r="H20" s="150">
        <v>101</v>
      </c>
      <c r="I20" s="150">
        <v>109</v>
      </c>
      <c r="J20" s="150">
        <v>115</v>
      </c>
      <c r="K20" s="150">
        <v>114</v>
      </c>
      <c r="L20" s="150">
        <v>122</v>
      </c>
      <c r="M20" s="150">
        <v>111</v>
      </c>
      <c r="N20" s="150">
        <v>120</v>
      </c>
      <c r="O20" s="64">
        <f t="shared" si="0"/>
        <v>112</v>
      </c>
      <c r="P20" s="23"/>
    </row>
    <row r="21" spans="1:18" x14ac:dyDescent="0.2">
      <c r="A21" s="60" t="s">
        <v>58</v>
      </c>
      <c r="B21" s="11"/>
      <c r="C21" s="100">
        <v>940</v>
      </c>
      <c r="D21" s="100">
        <v>933</v>
      </c>
      <c r="E21" s="150">
        <v>868</v>
      </c>
      <c r="F21" s="150">
        <v>807</v>
      </c>
      <c r="G21" s="150">
        <v>858</v>
      </c>
      <c r="H21" s="150">
        <v>1285</v>
      </c>
      <c r="I21" s="150">
        <v>1743</v>
      </c>
      <c r="J21" s="150">
        <v>1637</v>
      </c>
      <c r="K21" s="150">
        <v>910</v>
      </c>
      <c r="L21" s="150">
        <v>815</v>
      </c>
      <c r="M21" s="150">
        <v>860</v>
      </c>
      <c r="N21" s="150">
        <v>835</v>
      </c>
      <c r="O21" s="64">
        <f t="shared" si="0"/>
        <v>1040.9166666666667</v>
      </c>
    </row>
    <row r="22" spans="1:18" x14ac:dyDescent="0.2">
      <c r="A22" s="65" t="s">
        <v>59</v>
      </c>
      <c r="B22" s="11"/>
      <c r="C22" s="100">
        <v>585</v>
      </c>
      <c r="D22" s="100">
        <v>584</v>
      </c>
      <c r="E22" s="150">
        <v>547</v>
      </c>
      <c r="F22" s="150">
        <v>496</v>
      </c>
      <c r="G22" s="150">
        <v>479</v>
      </c>
      <c r="H22" s="150">
        <v>542</v>
      </c>
      <c r="I22" s="150">
        <v>553</v>
      </c>
      <c r="J22" s="150">
        <v>545</v>
      </c>
      <c r="K22" s="150">
        <v>485</v>
      </c>
      <c r="L22" s="150">
        <v>412</v>
      </c>
      <c r="M22" s="150">
        <v>379</v>
      </c>
      <c r="N22" s="150">
        <v>353</v>
      </c>
      <c r="O22" s="64">
        <f t="shared" si="0"/>
        <v>496.66666666666669</v>
      </c>
      <c r="R22" s="2">
        <v>201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6421</v>
      </c>
      <c r="D25" s="61">
        <f t="shared" ref="D25:N25" si="1">SUM(D7:D22)</f>
        <v>6173</v>
      </c>
      <c r="E25" s="61">
        <f t="shared" si="1"/>
        <v>5785</v>
      </c>
      <c r="F25" s="61">
        <f t="shared" si="1"/>
        <v>5250</v>
      </c>
      <c r="G25" s="61">
        <f t="shared" si="1"/>
        <v>5254</v>
      </c>
      <c r="H25" s="61">
        <f t="shared" si="1"/>
        <v>5837</v>
      </c>
      <c r="I25" s="61">
        <f t="shared" si="1"/>
        <v>6382</v>
      </c>
      <c r="J25" s="61">
        <f t="shared" si="1"/>
        <v>6153</v>
      </c>
      <c r="K25" s="61">
        <f t="shared" si="1"/>
        <v>5139</v>
      </c>
      <c r="L25" s="61">
        <f t="shared" si="1"/>
        <v>4922</v>
      </c>
      <c r="M25" s="61">
        <f t="shared" si="1"/>
        <v>5142</v>
      </c>
      <c r="N25" s="61">
        <f t="shared" si="1"/>
        <v>5061</v>
      </c>
      <c r="O25" s="64">
        <f>SUM(C25:N25)/12</f>
        <v>5626.583333333333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9" spans="1:18" x14ac:dyDescent="0.2">
      <c r="A29" s="71" t="s">
        <v>76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8" x14ac:dyDescent="0.2">
      <c r="A30" s="2" t="s">
        <v>86</v>
      </c>
    </row>
    <row r="31" spans="1:18" ht="13.5" thickBot="1" x14ac:dyDescent="0.25">
      <c r="A31" s="2" t="s">
        <v>77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8" x14ac:dyDescent="0.2">
      <c r="A32" s="5" t="s">
        <v>0</v>
      </c>
      <c r="B32" s="6"/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11</v>
      </c>
      <c r="N32" s="8" t="s">
        <v>12</v>
      </c>
      <c r="O32" s="54" t="s">
        <v>13</v>
      </c>
    </row>
    <row r="33" spans="1:16" x14ac:dyDescent="0.2">
      <c r="A33" s="10" t="s">
        <v>14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3" t="s">
        <v>31</v>
      </c>
    </row>
    <row r="34" spans="1:16" ht="13.5" thickBot="1" x14ac:dyDescent="0.25">
      <c r="A34" s="93"/>
      <c r="B34" s="9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59" t="s">
        <v>64</v>
      </c>
    </row>
    <row r="35" spans="1:16" ht="15" x14ac:dyDescent="0.25">
      <c r="A35" s="60" t="s">
        <v>51</v>
      </c>
      <c r="B35" s="11"/>
      <c r="C35" s="151">
        <v>25</v>
      </c>
      <c r="D35" s="152">
        <v>24</v>
      </c>
      <c r="E35" s="152">
        <v>28</v>
      </c>
      <c r="F35" s="152">
        <v>25</v>
      </c>
      <c r="G35" s="152">
        <v>25</v>
      </c>
      <c r="H35" s="152">
        <v>49</v>
      </c>
      <c r="I35" s="152">
        <v>44</v>
      </c>
      <c r="J35" s="152">
        <v>42</v>
      </c>
      <c r="K35" s="152">
        <v>41</v>
      </c>
      <c r="L35" s="152">
        <v>38</v>
      </c>
      <c r="M35" s="152">
        <v>20</v>
      </c>
      <c r="N35" s="153">
        <v>16</v>
      </c>
      <c r="O35" s="91">
        <f>SUM(C35:N35)/12</f>
        <v>31.416666666666668</v>
      </c>
    </row>
    <row r="36" spans="1:16" ht="15" x14ac:dyDescent="0.25">
      <c r="A36" s="60" t="s">
        <v>52</v>
      </c>
      <c r="B36" s="11"/>
      <c r="C36" s="154">
        <v>1</v>
      </c>
      <c r="D36" s="155">
        <v>1</v>
      </c>
      <c r="E36" s="155">
        <v>1</v>
      </c>
      <c r="F36" s="155">
        <v>1</v>
      </c>
      <c r="G36" s="155">
        <v>1</v>
      </c>
      <c r="H36" s="155">
        <v>1</v>
      </c>
      <c r="I36" s="155"/>
      <c r="J36" s="155"/>
      <c r="K36" s="155"/>
      <c r="L36" s="155"/>
      <c r="M36" s="155"/>
      <c r="N36" s="156"/>
      <c r="O36" s="91">
        <f t="shared" ref="O36:O50" si="2">SUM(C36:N36)/12</f>
        <v>0.5</v>
      </c>
    </row>
    <row r="37" spans="1:16" ht="15" x14ac:dyDescent="0.25">
      <c r="A37" s="65" t="s">
        <v>19</v>
      </c>
      <c r="B37" s="11"/>
      <c r="C37" s="154">
        <v>240</v>
      </c>
      <c r="D37" s="155">
        <v>235</v>
      </c>
      <c r="E37" s="155">
        <v>216</v>
      </c>
      <c r="F37" s="155">
        <v>200</v>
      </c>
      <c r="G37" s="155">
        <v>200</v>
      </c>
      <c r="H37" s="155">
        <v>205</v>
      </c>
      <c r="I37" s="155">
        <v>204</v>
      </c>
      <c r="J37" s="155">
        <v>190</v>
      </c>
      <c r="K37" s="155">
        <v>189</v>
      </c>
      <c r="L37" s="155">
        <v>189</v>
      </c>
      <c r="M37" s="155">
        <v>188</v>
      </c>
      <c r="N37" s="156">
        <v>178</v>
      </c>
      <c r="O37" s="91">
        <f t="shared" si="2"/>
        <v>202.83333333333334</v>
      </c>
    </row>
    <row r="38" spans="1:16" ht="15" x14ac:dyDescent="0.25">
      <c r="A38" s="65" t="s">
        <v>20</v>
      </c>
      <c r="B38" s="11"/>
      <c r="C38" s="154"/>
      <c r="D38" s="155"/>
      <c r="E38" s="155"/>
      <c r="F38" s="155">
        <v>1</v>
      </c>
      <c r="G38" s="155">
        <v>1</v>
      </c>
      <c r="H38" s="155">
        <v>1</v>
      </c>
      <c r="I38" s="155">
        <v>2</v>
      </c>
      <c r="J38" s="155">
        <v>3</v>
      </c>
      <c r="K38" s="155">
        <v>1</v>
      </c>
      <c r="L38" s="155">
        <v>2</v>
      </c>
      <c r="M38" s="155">
        <v>1</v>
      </c>
      <c r="N38" s="156">
        <v>1</v>
      </c>
      <c r="O38" s="91">
        <f t="shared" si="2"/>
        <v>1.0833333333333333</v>
      </c>
    </row>
    <row r="39" spans="1:16" ht="15" x14ac:dyDescent="0.25">
      <c r="A39" s="43" t="s">
        <v>53</v>
      </c>
      <c r="B39" s="11"/>
      <c r="C39" s="154">
        <v>9</v>
      </c>
      <c r="D39" s="155">
        <v>10</v>
      </c>
      <c r="E39" s="155">
        <v>9</v>
      </c>
      <c r="F39" s="155">
        <v>8</v>
      </c>
      <c r="G39" s="155">
        <v>8</v>
      </c>
      <c r="H39" s="155">
        <v>10</v>
      </c>
      <c r="I39" s="155">
        <v>8</v>
      </c>
      <c r="J39" s="155">
        <v>6</v>
      </c>
      <c r="K39" s="155">
        <v>8</v>
      </c>
      <c r="L39" s="155">
        <v>6</v>
      </c>
      <c r="M39" s="155">
        <v>8</v>
      </c>
      <c r="N39" s="156">
        <v>9</v>
      </c>
      <c r="O39" s="91">
        <f t="shared" si="2"/>
        <v>8.25</v>
      </c>
    </row>
    <row r="40" spans="1:16" ht="15" x14ac:dyDescent="0.25">
      <c r="A40" s="43" t="s">
        <v>35</v>
      </c>
      <c r="B40" s="11"/>
      <c r="C40" s="154">
        <v>59</v>
      </c>
      <c r="D40" s="155">
        <v>58</v>
      </c>
      <c r="E40" s="155">
        <v>57</v>
      </c>
      <c r="F40" s="155">
        <v>53</v>
      </c>
      <c r="G40" s="155">
        <v>53</v>
      </c>
      <c r="H40" s="155">
        <v>53</v>
      </c>
      <c r="I40" s="155">
        <v>67</v>
      </c>
      <c r="J40" s="155">
        <v>65</v>
      </c>
      <c r="K40" s="155">
        <v>56</v>
      </c>
      <c r="L40" s="155">
        <v>59</v>
      </c>
      <c r="M40" s="155">
        <v>57</v>
      </c>
      <c r="N40" s="156">
        <v>55</v>
      </c>
      <c r="O40" s="91">
        <f t="shared" si="2"/>
        <v>57.666666666666664</v>
      </c>
    </row>
    <row r="41" spans="1:16" ht="15" x14ac:dyDescent="0.25">
      <c r="A41" s="65" t="s">
        <v>29</v>
      </c>
      <c r="B41" s="11"/>
      <c r="C41" s="154">
        <v>764</v>
      </c>
      <c r="D41" s="155">
        <v>746</v>
      </c>
      <c r="E41" s="155">
        <v>735</v>
      </c>
      <c r="F41" s="155">
        <v>685</v>
      </c>
      <c r="G41" s="155">
        <v>685</v>
      </c>
      <c r="H41" s="155">
        <v>687</v>
      </c>
      <c r="I41" s="155">
        <v>686</v>
      </c>
      <c r="J41" s="155">
        <v>663</v>
      </c>
      <c r="K41" s="155">
        <v>657</v>
      </c>
      <c r="L41" s="155">
        <v>634</v>
      </c>
      <c r="M41" s="155">
        <v>630</v>
      </c>
      <c r="N41" s="156">
        <v>598</v>
      </c>
      <c r="O41" s="91">
        <f t="shared" si="2"/>
        <v>680.83333333333337</v>
      </c>
    </row>
    <row r="42" spans="1:16" ht="15" x14ac:dyDescent="0.25">
      <c r="A42" s="65" t="s">
        <v>21</v>
      </c>
      <c r="B42" s="11"/>
      <c r="C42" s="154">
        <v>104</v>
      </c>
      <c r="D42" s="155">
        <v>99</v>
      </c>
      <c r="E42" s="155">
        <v>88</v>
      </c>
      <c r="F42" s="155">
        <v>80</v>
      </c>
      <c r="G42" s="155">
        <v>80</v>
      </c>
      <c r="H42" s="155">
        <v>76</v>
      </c>
      <c r="I42" s="155">
        <v>82</v>
      </c>
      <c r="J42" s="155">
        <v>85</v>
      </c>
      <c r="K42" s="155">
        <v>80</v>
      </c>
      <c r="L42" s="155">
        <v>92</v>
      </c>
      <c r="M42" s="155">
        <v>99</v>
      </c>
      <c r="N42" s="156">
        <v>87</v>
      </c>
      <c r="O42" s="91">
        <f t="shared" si="2"/>
        <v>87.666666666666671</v>
      </c>
    </row>
    <row r="43" spans="1:16" ht="15" x14ac:dyDescent="0.25">
      <c r="A43" s="43" t="s">
        <v>30</v>
      </c>
      <c r="B43" s="11"/>
      <c r="C43" s="154">
        <v>500</v>
      </c>
      <c r="D43" s="155">
        <v>467</v>
      </c>
      <c r="E43" s="155">
        <v>383</v>
      </c>
      <c r="F43" s="155">
        <v>323</v>
      </c>
      <c r="G43" s="155">
        <v>323</v>
      </c>
      <c r="H43" s="155">
        <v>328</v>
      </c>
      <c r="I43" s="155">
        <v>341</v>
      </c>
      <c r="J43" s="155">
        <v>340</v>
      </c>
      <c r="K43" s="155">
        <v>329</v>
      </c>
      <c r="L43" s="155">
        <v>316</v>
      </c>
      <c r="M43" s="155">
        <v>421</v>
      </c>
      <c r="N43" s="156">
        <v>448</v>
      </c>
      <c r="O43" s="91">
        <f t="shared" si="2"/>
        <v>376.58333333333331</v>
      </c>
      <c r="P43" s="23"/>
    </row>
    <row r="44" spans="1:16" ht="15" x14ac:dyDescent="0.25">
      <c r="A44" s="43" t="s">
        <v>54</v>
      </c>
      <c r="B44" s="11"/>
      <c r="C44" s="154">
        <v>46</v>
      </c>
      <c r="D44" s="155">
        <v>39</v>
      </c>
      <c r="E44" s="155">
        <v>39</v>
      </c>
      <c r="F44" s="155">
        <v>40</v>
      </c>
      <c r="G44" s="155">
        <v>40</v>
      </c>
      <c r="H44" s="155">
        <v>48</v>
      </c>
      <c r="I44" s="155">
        <v>61</v>
      </c>
      <c r="J44" s="155">
        <v>64</v>
      </c>
      <c r="K44" s="155">
        <v>49</v>
      </c>
      <c r="L44" s="155">
        <v>45</v>
      </c>
      <c r="M44" s="155">
        <v>50</v>
      </c>
      <c r="N44" s="156">
        <v>44</v>
      </c>
      <c r="O44" s="91">
        <f t="shared" si="2"/>
        <v>47.083333333333336</v>
      </c>
    </row>
    <row r="45" spans="1:16" ht="15" x14ac:dyDescent="0.25">
      <c r="A45" s="60" t="s">
        <v>22</v>
      </c>
      <c r="B45" s="11"/>
      <c r="C45" s="154">
        <v>292</v>
      </c>
      <c r="D45" s="155">
        <v>279</v>
      </c>
      <c r="E45" s="155">
        <v>283</v>
      </c>
      <c r="F45" s="155">
        <v>256</v>
      </c>
      <c r="G45" s="155">
        <v>256</v>
      </c>
      <c r="H45" s="155">
        <v>259</v>
      </c>
      <c r="I45" s="155">
        <v>254</v>
      </c>
      <c r="J45" s="155">
        <v>231</v>
      </c>
      <c r="K45" s="155">
        <v>215</v>
      </c>
      <c r="L45" s="155">
        <v>207</v>
      </c>
      <c r="M45" s="155">
        <v>220</v>
      </c>
      <c r="N45" s="156">
        <v>209</v>
      </c>
      <c r="O45" s="91">
        <f t="shared" si="2"/>
        <v>246.75</v>
      </c>
    </row>
    <row r="46" spans="1:16" ht="15" x14ac:dyDescent="0.25">
      <c r="A46" s="60" t="s">
        <v>55</v>
      </c>
      <c r="B46" s="11"/>
      <c r="C46" s="154">
        <v>52</v>
      </c>
      <c r="D46" s="155">
        <v>50</v>
      </c>
      <c r="E46" s="155">
        <v>44</v>
      </c>
      <c r="F46" s="155">
        <v>34</v>
      </c>
      <c r="G46" s="155">
        <v>34</v>
      </c>
      <c r="H46" s="155">
        <v>26</v>
      </c>
      <c r="I46" s="155">
        <v>29</v>
      </c>
      <c r="J46" s="155">
        <v>25</v>
      </c>
      <c r="K46" s="155">
        <v>28</v>
      </c>
      <c r="L46" s="155">
        <v>31</v>
      </c>
      <c r="M46" s="155">
        <v>44</v>
      </c>
      <c r="N46" s="156">
        <v>47</v>
      </c>
      <c r="O46" s="91">
        <f t="shared" si="2"/>
        <v>37</v>
      </c>
    </row>
    <row r="47" spans="1:16" ht="15" x14ac:dyDescent="0.25">
      <c r="A47" s="60" t="s">
        <v>56</v>
      </c>
      <c r="B47" s="11"/>
      <c r="C47" s="154">
        <v>144</v>
      </c>
      <c r="D47" s="155">
        <v>126</v>
      </c>
      <c r="E47" s="155">
        <v>117</v>
      </c>
      <c r="F47" s="155">
        <v>130</v>
      </c>
      <c r="G47" s="155">
        <v>130</v>
      </c>
      <c r="H47" s="155">
        <v>265</v>
      </c>
      <c r="I47" s="155">
        <v>328</v>
      </c>
      <c r="J47" s="155">
        <v>312</v>
      </c>
      <c r="K47" s="155">
        <v>130</v>
      </c>
      <c r="L47" s="155">
        <v>101</v>
      </c>
      <c r="M47" s="155">
        <v>98</v>
      </c>
      <c r="N47" s="156">
        <v>108</v>
      </c>
      <c r="O47" s="91">
        <f t="shared" si="2"/>
        <v>165.75</v>
      </c>
    </row>
    <row r="48" spans="1:16" ht="15" x14ac:dyDescent="0.25">
      <c r="A48" s="60" t="s">
        <v>57</v>
      </c>
      <c r="B48" s="11"/>
      <c r="C48" s="154">
        <v>99</v>
      </c>
      <c r="D48" s="155">
        <v>98</v>
      </c>
      <c r="E48" s="155">
        <v>100</v>
      </c>
      <c r="F48" s="155">
        <v>90</v>
      </c>
      <c r="G48" s="155">
        <v>90</v>
      </c>
      <c r="H48" s="155">
        <v>87</v>
      </c>
      <c r="I48" s="155">
        <v>94</v>
      </c>
      <c r="J48" s="155">
        <v>99</v>
      </c>
      <c r="K48" s="155">
        <v>99</v>
      </c>
      <c r="L48" s="155">
        <v>105</v>
      </c>
      <c r="M48" s="155">
        <v>91</v>
      </c>
      <c r="N48" s="156">
        <v>103</v>
      </c>
      <c r="O48" s="91">
        <f t="shared" si="2"/>
        <v>96.25</v>
      </c>
    </row>
    <row r="49" spans="1:15" ht="15" x14ac:dyDescent="0.25">
      <c r="A49" s="60" t="s">
        <v>58</v>
      </c>
      <c r="B49" s="11"/>
      <c r="C49" s="154">
        <v>593</v>
      </c>
      <c r="D49" s="155">
        <v>581</v>
      </c>
      <c r="E49" s="155">
        <v>534</v>
      </c>
      <c r="F49" s="155">
        <v>497</v>
      </c>
      <c r="G49" s="155">
        <v>497</v>
      </c>
      <c r="H49" s="155">
        <v>939</v>
      </c>
      <c r="I49" s="155">
        <v>1348</v>
      </c>
      <c r="J49" s="155">
        <v>1250</v>
      </c>
      <c r="K49" s="155">
        <v>615</v>
      </c>
      <c r="L49" s="155">
        <v>527</v>
      </c>
      <c r="M49" s="155">
        <v>549</v>
      </c>
      <c r="N49" s="156">
        <v>537</v>
      </c>
      <c r="O49" s="91">
        <f t="shared" si="2"/>
        <v>705.58333333333337</v>
      </c>
    </row>
    <row r="50" spans="1:15" ht="15.75" thickBot="1" x14ac:dyDescent="0.3">
      <c r="A50" s="65" t="s">
        <v>59</v>
      </c>
      <c r="B50" s="11"/>
      <c r="C50" s="157">
        <v>294</v>
      </c>
      <c r="D50" s="158">
        <v>300</v>
      </c>
      <c r="E50" s="158">
        <v>276</v>
      </c>
      <c r="F50" s="158">
        <v>242</v>
      </c>
      <c r="G50" s="158">
        <v>242</v>
      </c>
      <c r="H50" s="158">
        <v>300</v>
      </c>
      <c r="I50" s="158">
        <v>322</v>
      </c>
      <c r="J50" s="158">
        <v>314</v>
      </c>
      <c r="K50" s="158">
        <v>270</v>
      </c>
      <c r="L50" s="158">
        <v>222</v>
      </c>
      <c r="M50" s="158">
        <v>198</v>
      </c>
      <c r="N50" s="159">
        <v>190</v>
      </c>
      <c r="O50" s="91">
        <f t="shared" si="2"/>
        <v>264.16666666666669</v>
      </c>
    </row>
    <row r="51" spans="1:15" ht="13.5" thickBot="1" x14ac:dyDescent="0.25">
      <c r="A51" s="10"/>
      <c r="B51" s="11"/>
      <c r="C51" s="92"/>
      <c r="D51" s="92"/>
      <c r="E51" s="92"/>
      <c r="F51" s="92"/>
      <c r="G51" s="92"/>
      <c r="H51" s="92"/>
      <c r="I51" s="92"/>
      <c r="J51" s="92"/>
      <c r="K51" s="92"/>
      <c r="L51" s="89"/>
      <c r="M51" s="92"/>
      <c r="N51" s="92"/>
      <c r="O51" s="91"/>
    </row>
    <row r="52" spans="1:15" x14ac:dyDescent="0.2">
      <c r="A52" s="5" t="s">
        <v>24</v>
      </c>
      <c r="B52" s="6"/>
      <c r="C52" s="67">
        <f>SUM(C35:C50)</f>
        <v>3222</v>
      </c>
      <c r="D52" s="67">
        <f t="shared" ref="D52:N52" si="3">SUM(D35:D50)</f>
        <v>3113</v>
      </c>
      <c r="E52" s="67">
        <f t="shared" si="3"/>
        <v>2910</v>
      </c>
      <c r="F52" s="67">
        <f t="shared" si="3"/>
        <v>2665</v>
      </c>
      <c r="G52" s="67">
        <f t="shared" si="3"/>
        <v>2665</v>
      </c>
      <c r="H52" s="67">
        <f t="shared" si="3"/>
        <v>3334</v>
      </c>
      <c r="I52" s="67">
        <f t="shared" si="3"/>
        <v>3870</v>
      </c>
      <c r="J52" s="67">
        <f t="shared" si="3"/>
        <v>3689</v>
      </c>
      <c r="K52" s="67">
        <f t="shared" si="3"/>
        <v>2767</v>
      </c>
      <c r="L52" s="67">
        <f t="shared" si="3"/>
        <v>2574</v>
      </c>
      <c r="M52" s="67">
        <f t="shared" si="3"/>
        <v>2674</v>
      </c>
      <c r="N52" s="67">
        <f t="shared" si="3"/>
        <v>2630</v>
      </c>
      <c r="O52" s="68">
        <f>SUM(C52:N52)/12</f>
        <v>3009.4166666666665</v>
      </c>
    </row>
    <row r="53" spans="1:15" ht="13.5" thickBo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75"/>
    </row>
    <row r="54" spans="1:15" x14ac:dyDescent="0.2">
      <c r="A54" s="15" t="s">
        <v>61</v>
      </c>
      <c r="B54" s="11"/>
      <c r="C54" s="76">
        <f t="shared" ref="C54:O54" si="4">C52/C25</f>
        <v>0.50179099828687124</v>
      </c>
      <c r="D54" s="76">
        <f t="shared" si="4"/>
        <v>0.50429288838490194</v>
      </c>
      <c r="E54" s="76">
        <f t="shared" si="4"/>
        <v>0.50302506482281761</v>
      </c>
      <c r="F54" s="76">
        <f t="shared" si="4"/>
        <v>0.50761904761904764</v>
      </c>
      <c r="G54" s="76">
        <f t="shared" si="4"/>
        <v>0.50723258469737342</v>
      </c>
      <c r="H54" s="76">
        <f t="shared" si="4"/>
        <v>0.57118382730854889</v>
      </c>
      <c r="I54" s="76">
        <f t="shared" si="4"/>
        <v>0.60639298025697275</v>
      </c>
      <c r="J54" s="76">
        <f t="shared" si="4"/>
        <v>0.59954493742889647</v>
      </c>
      <c r="K54" s="76">
        <f t="shared" si="4"/>
        <v>0.53843160147888691</v>
      </c>
      <c r="L54" s="76">
        <f t="shared" si="4"/>
        <v>0.52295814709467692</v>
      </c>
      <c r="M54" s="76">
        <f t="shared" si="4"/>
        <v>0.52003111629716059</v>
      </c>
      <c r="N54" s="76">
        <f t="shared" si="4"/>
        <v>0.51966014621616285</v>
      </c>
      <c r="O54" s="77">
        <f t="shared" si="4"/>
        <v>0.53485685510745129</v>
      </c>
    </row>
    <row r="55" spans="1:15" ht="13.5" thickBot="1" x14ac:dyDescent="0.25">
      <c r="A55" s="22" t="s">
        <v>80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78"/>
    </row>
    <row r="56" spans="1:15" x14ac:dyDescent="0.2">
      <c r="A56" s="44"/>
    </row>
  </sheetData>
  <printOptions horizontalCentered="1"/>
  <pageMargins left="0.37" right="0" top="0.98425196850393704" bottom="0.98425196850393704" header="0.98425196850393704" footer="0.98425196850393704"/>
  <pageSetup paperSize="9" scale="7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opLeftCell="A7" zoomScale="78" zoomScaleNormal="78" workbookViewId="0">
      <selection activeCell="R22" sqref="R22"/>
    </sheetView>
  </sheetViews>
  <sheetFormatPr defaultColWidth="9.140625"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3" width="6.7109375" style="2" customWidth="1"/>
    <col min="14" max="14" width="7.855468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81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59" t="s">
        <v>64</v>
      </c>
    </row>
    <row r="7" spans="1:15" x14ac:dyDescent="0.2">
      <c r="A7" s="60" t="s">
        <v>51</v>
      </c>
      <c r="B7" s="11"/>
      <c r="C7" s="100">
        <v>83</v>
      </c>
      <c r="D7" s="100">
        <v>80</v>
      </c>
      <c r="E7" s="100">
        <v>71</v>
      </c>
      <c r="F7" s="100">
        <v>66</v>
      </c>
      <c r="G7" s="100">
        <v>91</v>
      </c>
      <c r="H7" s="100">
        <v>90</v>
      </c>
      <c r="I7" s="100">
        <v>91</v>
      </c>
      <c r="J7" s="100">
        <v>92</v>
      </c>
      <c r="K7" s="100">
        <v>82</v>
      </c>
      <c r="L7" s="100">
        <v>72</v>
      </c>
      <c r="M7" s="100">
        <v>58</v>
      </c>
      <c r="N7" s="100">
        <v>55</v>
      </c>
      <c r="O7" s="64">
        <f>SUM(C7:N7)/12</f>
        <v>77.583333333333329</v>
      </c>
    </row>
    <row r="8" spans="1:15" x14ac:dyDescent="0.2">
      <c r="A8" s="60" t="s">
        <v>52</v>
      </c>
      <c r="B8" s="11"/>
      <c r="C8" s="100">
        <v>11</v>
      </c>
      <c r="D8" s="100">
        <v>12</v>
      </c>
      <c r="E8" s="100">
        <v>14</v>
      </c>
      <c r="F8" s="100">
        <v>14</v>
      </c>
      <c r="G8" s="100">
        <v>11</v>
      </c>
      <c r="H8" s="100">
        <v>9</v>
      </c>
      <c r="I8" s="100">
        <v>8</v>
      </c>
      <c r="J8" s="100">
        <v>6</v>
      </c>
      <c r="K8" s="100">
        <v>7</v>
      </c>
      <c r="L8" s="100">
        <v>9</v>
      </c>
      <c r="M8" s="100">
        <v>13</v>
      </c>
      <c r="N8" s="100">
        <v>14</v>
      </c>
      <c r="O8" s="64">
        <f t="shared" ref="O8:O22" si="0">SUM(C8:N8)/12</f>
        <v>10.666666666666666</v>
      </c>
    </row>
    <row r="9" spans="1:15" x14ac:dyDescent="0.2">
      <c r="A9" s="65" t="s">
        <v>19</v>
      </c>
      <c r="B9" s="11"/>
      <c r="C9" s="100">
        <v>715</v>
      </c>
      <c r="D9" s="100">
        <v>677</v>
      </c>
      <c r="E9" s="100">
        <v>648</v>
      </c>
      <c r="F9" s="100">
        <v>629</v>
      </c>
      <c r="G9" s="100">
        <v>591</v>
      </c>
      <c r="H9" s="100">
        <v>576</v>
      </c>
      <c r="I9" s="100">
        <v>524</v>
      </c>
      <c r="J9" s="100">
        <v>510</v>
      </c>
      <c r="K9" s="100">
        <v>539</v>
      </c>
      <c r="L9" s="100">
        <v>542</v>
      </c>
      <c r="M9" s="100">
        <v>508</v>
      </c>
      <c r="N9" s="100">
        <v>503</v>
      </c>
      <c r="O9" s="64">
        <f t="shared" si="0"/>
        <v>580.16666666666663</v>
      </c>
    </row>
    <row r="10" spans="1:15" x14ac:dyDescent="0.2">
      <c r="A10" s="65" t="s">
        <v>20</v>
      </c>
      <c r="B10" s="11"/>
      <c r="C10" s="100">
        <v>7</v>
      </c>
      <c r="D10" s="100">
        <v>7</v>
      </c>
      <c r="E10" s="100">
        <v>8</v>
      </c>
      <c r="F10" s="100">
        <v>9</v>
      </c>
      <c r="G10" s="100">
        <v>8</v>
      </c>
      <c r="H10" s="100">
        <v>6</v>
      </c>
      <c r="I10" s="100">
        <v>6</v>
      </c>
      <c r="J10" s="100">
        <v>5</v>
      </c>
      <c r="K10" s="100">
        <v>5</v>
      </c>
      <c r="L10" s="100">
        <v>2</v>
      </c>
      <c r="M10" s="100">
        <v>3</v>
      </c>
      <c r="N10" s="100">
        <v>3</v>
      </c>
      <c r="O10" s="64">
        <f t="shared" si="0"/>
        <v>5.75</v>
      </c>
    </row>
    <row r="11" spans="1:15" x14ac:dyDescent="0.2">
      <c r="A11" s="43" t="s">
        <v>53</v>
      </c>
      <c r="B11" s="11"/>
      <c r="C11" s="100">
        <v>41</v>
      </c>
      <c r="D11" s="100">
        <v>39</v>
      </c>
      <c r="E11" s="100">
        <v>42</v>
      </c>
      <c r="F11" s="100">
        <v>38</v>
      </c>
      <c r="G11" s="100">
        <v>40</v>
      </c>
      <c r="H11" s="100">
        <v>39</v>
      </c>
      <c r="I11" s="100">
        <v>38</v>
      </c>
      <c r="J11" s="100">
        <v>35</v>
      </c>
      <c r="K11" s="100">
        <v>33</v>
      </c>
      <c r="L11" s="100">
        <v>30</v>
      </c>
      <c r="M11" s="100">
        <v>37</v>
      </c>
      <c r="N11" s="100">
        <v>36</v>
      </c>
      <c r="O11" s="64">
        <f t="shared" si="0"/>
        <v>37.333333333333336</v>
      </c>
    </row>
    <row r="12" spans="1:15" x14ac:dyDescent="0.2">
      <c r="A12" s="43" t="s">
        <v>35</v>
      </c>
      <c r="B12" s="11"/>
      <c r="C12" s="100">
        <v>804</v>
      </c>
      <c r="D12" s="100">
        <v>772</v>
      </c>
      <c r="E12" s="100">
        <v>721</v>
      </c>
      <c r="F12" s="100">
        <v>712</v>
      </c>
      <c r="G12" s="100">
        <v>667</v>
      </c>
      <c r="H12" s="100">
        <v>646</v>
      </c>
      <c r="I12" s="100">
        <v>622</v>
      </c>
      <c r="J12" s="100">
        <v>598</v>
      </c>
      <c r="K12" s="100">
        <v>593</v>
      </c>
      <c r="L12" s="100">
        <v>558</v>
      </c>
      <c r="M12" s="100">
        <v>536</v>
      </c>
      <c r="N12" s="100">
        <v>510</v>
      </c>
      <c r="O12" s="64">
        <f t="shared" si="0"/>
        <v>644.91666666666663</v>
      </c>
    </row>
    <row r="13" spans="1:15" x14ac:dyDescent="0.2">
      <c r="A13" s="65" t="s">
        <v>29</v>
      </c>
      <c r="B13" s="11"/>
      <c r="C13" s="100">
        <v>1628</v>
      </c>
      <c r="D13" s="100">
        <v>1630</v>
      </c>
      <c r="E13" s="100">
        <v>1561</v>
      </c>
      <c r="F13" s="100">
        <v>1569</v>
      </c>
      <c r="G13" s="100">
        <v>1563</v>
      </c>
      <c r="H13" s="100">
        <v>1475</v>
      </c>
      <c r="I13" s="100">
        <v>1379</v>
      </c>
      <c r="J13" s="100">
        <v>1338</v>
      </c>
      <c r="K13" s="100">
        <v>1364</v>
      </c>
      <c r="L13" s="100">
        <v>1327</v>
      </c>
      <c r="M13" s="100">
        <v>1291</v>
      </c>
      <c r="N13" s="100">
        <v>1228</v>
      </c>
      <c r="O13" s="64">
        <f t="shared" si="0"/>
        <v>1446.0833333333333</v>
      </c>
    </row>
    <row r="14" spans="1:15" x14ac:dyDescent="0.2">
      <c r="A14" s="65" t="s">
        <v>21</v>
      </c>
      <c r="B14" s="11"/>
      <c r="C14" s="100">
        <v>330</v>
      </c>
      <c r="D14" s="100">
        <v>327</v>
      </c>
      <c r="E14" s="100">
        <v>296</v>
      </c>
      <c r="F14" s="100">
        <v>275</v>
      </c>
      <c r="G14" s="100">
        <v>252</v>
      </c>
      <c r="H14" s="100">
        <v>253</v>
      </c>
      <c r="I14" s="100">
        <v>255</v>
      </c>
      <c r="J14" s="100">
        <v>241</v>
      </c>
      <c r="K14" s="100">
        <v>223</v>
      </c>
      <c r="L14" s="100">
        <v>235</v>
      </c>
      <c r="M14" s="100">
        <v>272</v>
      </c>
      <c r="N14" s="100">
        <v>287</v>
      </c>
      <c r="O14" s="64">
        <f t="shared" si="0"/>
        <v>270.5</v>
      </c>
    </row>
    <row r="15" spans="1:15" x14ac:dyDescent="0.2">
      <c r="A15" s="43" t="s">
        <v>30</v>
      </c>
      <c r="B15" s="11"/>
      <c r="C15" s="100">
        <v>1271</v>
      </c>
      <c r="D15" s="100">
        <v>1173</v>
      </c>
      <c r="E15" s="100">
        <v>1064</v>
      </c>
      <c r="F15" s="100">
        <v>954</v>
      </c>
      <c r="G15" s="100">
        <v>894</v>
      </c>
      <c r="H15" s="100">
        <v>810</v>
      </c>
      <c r="I15" s="100">
        <v>750</v>
      </c>
      <c r="J15" s="100">
        <v>700</v>
      </c>
      <c r="K15" s="100">
        <v>707</v>
      </c>
      <c r="L15" s="100">
        <v>735</v>
      </c>
      <c r="M15" s="100">
        <v>836</v>
      </c>
      <c r="N15" s="100">
        <v>862</v>
      </c>
      <c r="O15" s="64">
        <f t="shared" si="0"/>
        <v>896.33333333333337</v>
      </c>
    </row>
    <row r="16" spans="1:15" x14ac:dyDescent="0.2">
      <c r="A16" s="43" t="s">
        <v>54</v>
      </c>
      <c r="B16" s="11"/>
      <c r="C16" s="100">
        <v>108</v>
      </c>
      <c r="D16" s="100">
        <v>108</v>
      </c>
      <c r="E16" s="100">
        <v>100</v>
      </c>
      <c r="F16" s="100">
        <v>102</v>
      </c>
      <c r="G16" s="100">
        <v>106</v>
      </c>
      <c r="H16" s="100">
        <v>111</v>
      </c>
      <c r="I16" s="100">
        <v>123</v>
      </c>
      <c r="J16" s="100">
        <v>118</v>
      </c>
      <c r="K16" s="100">
        <v>100</v>
      </c>
      <c r="L16" s="100">
        <v>97</v>
      </c>
      <c r="M16" s="100">
        <v>96</v>
      </c>
      <c r="N16" s="100">
        <v>85</v>
      </c>
      <c r="O16" s="64">
        <f t="shared" si="0"/>
        <v>104.5</v>
      </c>
    </row>
    <row r="17" spans="1:18" ht="15" x14ac:dyDescent="0.25">
      <c r="A17" s="60" t="s">
        <v>22</v>
      </c>
      <c r="B17" s="11"/>
      <c r="C17" s="100">
        <v>373</v>
      </c>
      <c r="D17" s="100">
        <v>369</v>
      </c>
      <c r="E17" s="100">
        <v>380</v>
      </c>
      <c r="F17" s="100">
        <v>367</v>
      </c>
      <c r="G17" s="100">
        <v>357</v>
      </c>
      <c r="H17" s="100">
        <v>355</v>
      </c>
      <c r="I17" s="100">
        <v>359</v>
      </c>
      <c r="J17" s="100">
        <v>359</v>
      </c>
      <c r="K17" s="100">
        <v>481</v>
      </c>
      <c r="L17" s="100">
        <v>489</v>
      </c>
      <c r="M17" s="100">
        <v>500</v>
      </c>
      <c r="N17" s="100">
        <v>495</v>
      </c>
      <c r="O17" s="64">
        <f t="shared" si="0"/>
        <v>407</v>
      </c>
      <c r="Q17" s="95"/>
      <c r="R17" s="95"/>
    </row>
    <row r="18" spans="1:18" x14ac:dyDescent="0.2">
      <c r="A18" s="60" t="s">
        <v>55</v>
      </c>
      <c r="B18" s="11"/>
      <c r="C18" s="100">
        <v>110</v>
      </c>
      <c r="D18" s="100">
        <v>107</v>
      </c>
      <c r="E18" s="100">
        <v>90</v>
      </c>
      <c r="F18" s="100">
        <v>69</v>
      </c>
      <c r="G18" s="100">
        <v>62</v>
      </c>
      <c r="H18" s="100">
        <v>60</v>
      </c>
      <c r="I18" s="100">
        <v>53</v>
      </c>
      <c r="J18" s="100">
        <v>56</v>
      </c>
      <c r="K18" s="100">
        <v>58</v>
      </c>
      <c r="L18" s="100">
        <v>58</v>
      </c>
      <c r="M18" s="100">
        <v>83</v>
      </c>
      <c r="N18" s="100">
        <v>75</v>
      </c>
      <c r="O18" s="64">
        <f t="shared" si="0"/>
        <v>73.416666666666671</v>
      </c>
    </row>
    <row r="19" spans="1:18" x14ac:dyDescent="0.2">
      <c r="A19" s="60" t="s">
        <v>56</v>
      </c>
      <c r="B19" s="11"/>
      <c r="C19" s="100">
        <v>618</v>
      </c>
      <c r="D19" s="100">
        <v>462</v>
      </c>
      <c r="E19" s="100">
        <v>465</v>
      </c>
      <c r="F19" s="100">
        <v>400</v>
      </c>
      <c r="G19" s="100">
        <v>401</v>
      </c>
      <c r="H19" s="100">
        <v>478</v>
      </c>
      <c r="I19" s="100">
        <v>556</v>
      </c>
      <c r="J19" s="100">
        <v>513</v>
      </c>
      <c r="K19" s="100">
        <v>370</v>
      </c>
      <c r="L19" s="100">
        <v>311</v>
      </c>
      <c r="M19" s="100">
        <v>329</v>
      </c>
      <c r="N19" s="100">
        <v>462</v>
      </c>
      <c r="O19" s="64">
        <f t="shared" si="0"/>
        <v>447.08333333333331</v>
      </c>
    </row>
    <row r="20" spans="1:18" ht="15" x14ac:dyDescent="0.25">
      <c r="A20" s="60" t="s">
        <v>57</v>
      </c>
      <c r="B20" s="11"/>
      <c r="C20" s="100">
        <v>132</v>
      </c>
      <c r="D20" s="100">
        <v>140</v>
      </c>
      <c r="E20" s="100">
        <v>124</v>
      </c>
      <c r="F20" s="100">
        <v>129</v>
      </c>
      <c r="G20" s="100">
        <v>136</v>
      </c>
      <c r="H20" s="100">
        <v>124</v>
      </c>
      <c r="I20" s="100">
        <v>123</v>
      </c>
      <c r="J20" s="100">
        <v>125</v>
      </c>
      <c r="K20" s="100">
        <v>120</v>
      </c>
      <c r="L20" s="100">
        <v>130</v>
      </c>
      <c r="M20" s="100">
        <v>127</v>
      </c>
      <c r="N20" s="100">
        <v>117</v>
      </c>
      <c r="O20" s="64">
        <f t="shared" si="0"/>
        <v>127.25</v>
      </c>
      <c r="P20" s="23"/>
    </row>
    <row r="21" spans="1:18" x14ac:dyDescent="0.2">
      <c r="A21" s="60" t="s">
        <v>58</v>
      </c>
      <c r="B21" s="11"/>
      <c r="C21" s="100">
        <v>1183</v>
      </c>
      <c r="D21" s="100">
        <v>1151</v>
      </c>
      <c r="E21" s="100">
        <v>1143</v>
      </c>
      <c r="F21" s="100">
        <v>1111</v>
      </c>
      <c r="G21" s="100">
        <v>1125</v>
      </c>
      <c r="H21" s="100">
        <v>1522</v>
      </c>
      <c r="I21" s="100">
        <v>1974</v>
      </c>
      <c r="J21" s="100">
        <v>1801</v>
      </c>
      <c r="K21" s="100">
        <v>1146</v>
      </c>
      <c r="L21" s="100">
        <v>997</v>
      </c>
      <c r="M21" s="100">
        <v>988</v>
      </c>
      <c r="N21" s="100">
        <v>932</v>
      </c>
      <c r="O21" s="64">
        <f t="shared" si="0"/>
        <v>1256.0833333333333</v>
      </c>
    </row>
    <row r="22" spans="1:18" x14ac:dyDescent="0.2">
      <c r="A22" s="65" t="s">
        <v>59</v>
      </c>
      <c r="B22" s="11"/>
      <c r="C22" s="100">
        <v>1162</v>
      </c>
      <c r="D22" s="100">
        <v>1131</v>
      </c>
      <c r="E22" s="100">
        <v>1080</v>
      </c>
      <c r="F22" s="100">
        <v>1077</v>
      </c>
      <c r="G22" s="100">
        <v>1039</v>
      </c>
      <c r="H22" s="100">
        <v>1068</v>
      </c>
      <c r="I22" s="100">
        <v>987</v>
      </c>
      <c r="J22" s="100">
        <v>898</v>
      </c>
      <c r="K22" s="100">
        <v>810</v>
      </c>
      <c r="L22" s="100">
        <v>711</v>
      </c>
      <c r="M22" s="100">
        <v>645</v>
      </c>
      <c r="N22" s="100">
        <v>567</v>
      </c>
      <c r="O22" s="64">
        <f t="shared" si="0"/>
        <v>931.25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8576</v>
      </c>
      <c r="D25" s="61">
        <f t="shared" ref="D25:N25" si="1">SUM(D7:D22)</f>
        <v>8185</v>
      </c>
      <c r="E25" s="61">
        <f t="shared" si="1"/>
        <v>7807</v>
      </c>
      <c r="F25" s="61">
        <f t="shared" si="1"/>
        <v>7521</v>
      </c>
      <c r="G25" s="61">
        <f t="shared" si="1"/>
        <v>7343</v>
      </c>
      <c r="H25" s="61">
        <f t="shared" si="1"/>
        <v>7622</v>
      </c>
      <c r="I25" s="61">
        <f t="shared" si="1"/>
        <v>7848</v>
      </c>
      <c r="J25" s="61">
        <f t="shared" si="1"/>
        <v>7395</v>
      </c>
      <c r="K25" s="61">
        <f t="shared" si="1"/>
        <v>6638</v>
      </c>
      <c r="L25" s="61">
        <f t="shared" si="1"/>
        <v>6303</v>
      </c>
      <c r="M25" s="61">
        <f t="shared" si="1"/>
        <v>6322</v>
      </c>
      <c r="N25" s="61">
        <f t="shared" si="1"/>
        <v>6231</v>
      </c>
      <c r="O25" s="64">
        <f>SUM(C25:N25)/12</f>
        <v>7315.916666666667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1" spans="1:18" x14ac:dyDescent="0.2">
      <c r="A31" s="71" t="s">
        <v>76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82</v>
      </c>
    </row>
    <row r="33" spans="1:16" ht="13.5" thickBot="1" x14ac:dyDescent="0.25">
      <c r="A33" s="2" t="s">
        <v>77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93"/>
      <c r="B36" s="94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59" t="s">
        <v>64</v>
      </c>
    </row>
    <row r="37" spans="1:16" x14ac:dyDescent="0.2">
      <c r="A37" s="60" t="s">
        <v>51</v>
      </c>
      <c r="B37" s="11"/>
      <c r="C37" s="100">
        <v>27</v>
      </c>
      <c r="D37" s="100">
        <v>29</v>
      </c>
      <c r="E37" s="100">
        <v>28</v>
      </c>
      <c r="F37" s="100">
        <v>25</v>
      </c>
      <c r="G37" s="100">
        <v>49</v>
      </c>
      <c r="H37" s="100">
        <v>50</v>
      </c>
      <c r="I37" s="100">
        <v>53</v>
      </c>
      <c r="J37" s="100">
        <v>52</v>
      </c>
      <c r="K37" s="100">
        <v>43</v>
      </c>
      <c r="L37" s="100">
        <v>38</v>
      </c>
      <c r="M37" s="100">
        <v>24</v>
      </c>
      <c r="N37" s="100">
        <v>20</v>
      </c>
      <c r="O37" s="91">
        <f>SUM(C37:N37)/12</f>
        <v>36.5</v>
      </c>
    </row>
    <row r="38" spans="1:16" x14ac:dyDescent="0.2">
      <c r="A38" s="60" t="s">
        <v>52</v>
      </c>
      <c r="B38" s="11"/>
      <c r="C38" s="100">
        <v>2</v>
      </c>
      <c r="D38" s="100">
        <v>2</v>
      </c>
      <c r="E38" s="100">
        <v>2</v>
      </c>
      <c r="F38" s="100">
        <v>2</v>
      </c>
      <c r="G38" s="100">
        <v>1</v>
      </c>
      <c r="H38" s="100"/>
      <c r="I38" s="100"/>
      <c r="J38" s="100"/>
      <c r="K38" s="100"/>
      <c r="L38" s="100"/>
      <c r="M38" s="100"/>
      <c r="N38" s="100"/>
      <c r="O38" s="91">
        <f t="shared" ref="O38:O52" si="2">SUM(C38:N38)/12</f>
        <v>0.75</v>
      </c>
    </row>
    <row r="39" spans="1:16" x14ac:dyDescent="0.2">
      <c r="A39" s="65" t="s">
        <v>19</v>
      </c>
      <c r="B39" s="11"/>
      <c r="C39" s="100">
        <v>330</v>
      </c>
      <c r="D39" s="100">
        <v>303</v>
      </c>
      <c r="E39" s="100">
        <v>285</v>
      </c>
      <c r="F39" s="100">
        <v>284</v>
      </c>
      <c r="G39" s="100">
        <v>267</v>
      </c>
      <c r="H39" s="100">
        <v>259</v>
      </c>
      <c r="I39" s="100">
        <v>234</v>
      </c>
      <c r="J39" s="100">
        <v>224</v>
      </c>
      <c r="K39" s="100">
        <v>236</v>
      </c>
      <c r="L39" s="100">
        <v>230</v>
      </c>
      <c r="M39" s="100">
        <v>217</v>
      </c>
      <c r="N39" s="100">
        <v>227</v>
      </c>
      <c r="O39" s="91">
        <f t="shared" si="2"/>
        <v>258</v>
      </c>
    </row>
    <row r="40" spans="1:16" x14ac:dyDescent="0.2">
      <c r="A40" s="65" t="s">
        <v>20</v>
      </c>
      <c r="B40" s="11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91">
        <f t="shared" si="2"/>
        <v>0</v>
      </c>
    </row>
    <row r="41" spans="1:16" x14ac:dyDescent="0.2">
      <c r="A41" s="43" t="s">
        <v>53</v>
      </c>
      <c r="B41" s="11"/>
      <c r="C41" s="100">
        <v>15</v>
      </c>
      <c r="D41" s="100">
        <v>12</v>
      </c>
      <c r="E41" s="100">
        <v>12</v>
      </c>
      <c r="F41" s="100">
        <v>11</v>
      </c>
      <c r="G41" s="100">
        <v>11</v>
      </c>
      <c r="H41" s="100">
        <v>12</v>
      </c>
      <c r="I41" s="100">
        <v>7</v>
      </c>
      <c r="J41" s="100">
        <v>7</v>
      </c>
      <c r="K41" s="100">
        <v>5</v>
      </c>
      <c r="L41" s="100">
        <v>4</v>
      </c>
      <c r="M41" s="100">
        <v>9</v>
      </c>
      <c r="N41" s="100">
        <v>11</v>
      </c>
      <c r="O41" s="91">
        <f t="shared" si="2"/>
        <v>9.6666666666666661</v>
      </c>
    </row>
    <row r="42" spans="1:16" x14ac:dyDescent="0.2">
      <c r="A42" s="43" t="s">
        <v>35</v>
      </c>
      <c r="B42" s="11"/>
      <c r="C42" s="100">
        <v>87</v>
      </c>
      <c r="D42" s="100">
        <v>76</v>
      </c>
      <c r="E42" s="100">
        <v>67</v>
      </c>
      <c r="F42" s="100">
        <v>64</v>
      </c>
      <c r="G42" s="100">
        <v>61</v>
      </c>
      <c r="H42" s="100">
        <v>60</v>
      </c>
      <c r="I42" s="100">
        <v>68</v>
      </c>
      <c r="J42" s="100">
        <v>68</v>
      </c>
      <c r="K42" s="100">
        <v>62</v>
      </c>
      <c r="L42" s="100">
        <v>63</v>
      </c>
      <c r="M42" s="100">
        <v>62</v>
      </c>
      <c r="N42" s="100">
        <v>58</v>
      </c>
      <c r="O42" s="91">
        <f t="shared" si="2"/>
        <v>66.333333333333329</v>
      </c>
    </row>
    <row r="43" spans="1:16" x14ac:dyDescent="0.2">
      <c r="A43" s="65" t="s">
        <v>29</v>
      </c>
      <c r="B43" s="11"/>
      <c r="C43" s="100">
        <v>993</v>
      </c>
      <c r="D43" s="100">
        <v>1009</v>
      </c>
      <c r="E43" s="100">
        <v>962</v>
      </c>
      <c r="F43" s="100">
        <v>976</v>
      </c>
      <c r="G43" s="100">
        <v>986</v>
      </c>
      <c r="H43" s="100">
        <v>928</v>
      </c>
      <c r="I43" s="100">
        <v>851</v>
      </c>
      <c r="J43" s="100">
        <v>842</v>
      </c>
      <c r="K43" s="100">
        <v>869</v>
      </c>
      <c r="L43" s="100">
        <v>831</v>
      </c>
      <c r="M43" s="100">
        <v>798</v>
      </c>
      <c r="N43" s="100">
        <v>754</v>
      </c>
      <c r="O43" s="91">
        <f t="shared" si="2"/>
        <v>899.91666666666663</v>
      </c>
    </row>
    <row r="44" spans="1:16" x14ac:dyDescent="0.2">
      <c r="A44" s="65" t="s">
        <v>21</v>
      </c>
      <c r="B44" s="11"/>
      <c r="C44" s="100">
        <v>125</v>
      </c>
      <c r="D44" s="100">
        <v>114</v>
      </c>
      <c r="E44" s="100">
        <v>105</v>
      </c>
      <c r="F44" s="100">
        <v>102</v>
      </c>
      <c r="G44" s="100">
        <v>100</v>
      </c>
      <c r="H44" s="100">
        <v>102</v>
      </c>
      <c r="I44" s="100">
        <v>106</v>
      </c>
      <c r="J44" s="100">
        <v>99</v>
      </c>
      <c r="K44" s="100">
        <v>91</v>
      </c>
      <c r="L44" s="100">
        <v>97</v>
      </c>
      <c r="M44" s="100">
        <v>110</v>
      </c>
      <c r="N44" s="100">
        <v>112</v>
      </c>
      <c r="O44" s="91">
        <f t="shared" si="2"/>
        <v>105.25</v>
      </c>
    </row>
    <row r="45" spans="1:16" ht="15" x14ac:dyDescent="0.25">
      <c r="A45" s="43" t="s">
        <v>30</v>
      </c>
      <c r="B45" s="11"/>
      <c r="C45" s="100">
        <v>718</v>
      </c>
      <c r="D45" s="100">
        <v>667</v>
      </c>
      <c r="E45" s="100">
        <v>598</v>
      </c>
      <c r="F45" s="100">
        <v>538</v>
      </c>
      <c r="G45" s="100">
        <v>517</v>
      </c>
      <c r="H45" s="100">
        <v>479</v>
      </c>
      <c r="I45" s="100">
        <v>439</v>
      </c>
      <c r="J45" s="100">
        <v>411</v>
      </c>
      <c r="K45" s="100">
        <v>407</v>
      </c>
      <c r="L45" s="100">
        <v>393</v>
      </c>
      <c r="M45" s="100">
        <v>436</v>
      </c>
      <c r="N45" s="100">
        <v>458</v>
      </c>
      <c r="O45" s="91">
        <f t="shared" si="2"/>
        <v>505.08333333333331</v>
      </c>
      <c r="P45" s="23"/>
    </row>
    <row r="46" spans="1:16" x14ac:dyDescent="0.2">
      <c r="A46" s="43" t="s">
        <v>54</v>
      </c>
      <c r="B46" s="11"/>
      <c r="C46" s="100">
        <v>56</v>
      </c>
      <c r="D46" s="100">
        <v>54</v>
      </c>
      <c r="E46" s="100">
        <v>50</v>
      </c>
      <c r="F46" s="100">
        <v>54</v>
      </c>
      <c r="G46" s="100">
        <v>52</v>
      </c>
      <c r="H46" s="100">
        <v>61</v>
      </c>
      <c r="I46" s="100">
        <v>62</v>
      </c>
      <c r="J46" s="100">
        <v>59</v>
      </c>
      <c r="K46" s="100">
        <v>46</v>
      </c>
      <c r="L46" s="100">
        <v>48</v>
      </c>
      <c r="M46" s="100">
        <v>49</v>
      </c>
      <c r="N46" s="100">
        <v>41</v>
      </c>
      <c r="O46" s="91">
        <f t="shared" si="2"/>
        <v>52.666666666666664</v>
      </c>
    </row>
    <row r="47" spans="1:16" x14ac:dyDescent="0.2">
      <c r="A47" s="60" t="s">
        <v>22</v>
      </c>
      <c r="B47" s="11"/>
      <c r="C47" s="100">
        <v>196</v>
      </c>
      <c r="D47" s="100">
        <v>195</v>
      </c>
      <c r="E47" s="100">
        <v>202</v>
      </c>
      <c r="F47" s="100">
        <v>197</v>
      </c>
      <c r="G47" s="100">
        <v>190</v>
      </c>
      <c r="H47" s="100">
        <v>183</v>
      </c>
      <c r="I47" s="100">
        <v>194</v>
      </c>
      <c r="J47" s="100">
        <v>191</v>
      </c>
      <c r="K47" s="100">
        <v>256</v>
      </c>
      <c r="L47" s="100">
        <v>271</v>
      </c>
      <c r="M47" s="100">
        <v>275</v>
      </c>
      <c r="N47" s="100">
        <v>282</v>
      </c>
      <c r="O47" s="91">
        <f t="shared" si="2"/>
        <v>219.33333333333334</v>
      </c>
    </row>
    <row r="48" spans="1:16" x14ac:dyDescent="0.2">
      <c r="A48" s="60" t="s">
        <v>55</v>
      </c>
      <c r="B48" s="11"/>
      <c r="C48" s="100">
        <v>72</v>
      </c>
      <c r="D48" s="100">
        <v>75</v>
      </c>
      <c r="E48" s="100">
        <v>63</v>
      </c>
      <c r="F48" s="100">
        <v>50</v>
      </c>
      <c r="G48" s="100">
        <v>43</v>
      </c>
      <c r="H48" s="100">
        <v>40</v>
      </c>
      <c r="I48" s="100">
        <v>36</v>
      </c>
      <c r="J48" s="100">
        <v>37</v>
      </c>
      <c r="K48" s="100">
        <v>38</v>
      </c>
      <c r="L48" s="100">
        <v>40</v>
      </c>
      <c r="M48" s="100">
        <v>58</v>
      </c>
      <c r="N48" s="100">
        <v>52</v>
      </c>
      <c r="O48" s="91">
        <f t="shared" si="2"/>
        <v>50.333333333333336</v>
      </c>
    </row>
    <row r="49" spans="1:15" x14ac:dyDescent="0.2">
      <c r="A49" s="60" t="s">
        <v>56</v>
      </c>
      <c r="B49" s="11"/>
      <c r="C49" s="100">
        <v>248</v>
      </c>
      <c r="D49" s="100">
        <v>223</v>
      </c>
      <c r="E49" s="100">
        <v>206</v>
      </c>
      <c r="F49" s="100">
        <v>193</v>
      </c>
      <c r="G49" s="100">
        <v>214</v>
      </c>
      <c r="H49" s="100">
        <v>301</v>
      </c>
      <c r="I49" s="100">
        <v>388</v>
      </c>
      <c r="J49" s="100">
        <v>355</v>
      </c>
      <c r="K49" s="100">
        <v>215</v>
      </c>
      <c r="L49" s="100">
        <v>160</v>
      </c>
      <c r="M49" s="100">
        <v>155</v>
      </c>
      <c r="N49" s="100">
        <v>156</v>
      </c>
      <c r="O49" s="91">
        <f t="shared" si="2"/>
        <v>234.5</v>
      </c>
    </row>
    <row r="50" spans="1:15" x14ac:dyDescent="0.2">
      <c r="A50" s="60" t="s">
        <v>57</v>
      </c>
      <c r="B50" s="11"/>
      <c r="C50" s="100">
        <v>115</v>
      </c>
      <c r="D50" s="100">
        <v>122</v>
      </c>
      <c r="E50" s="100">
        <v>106</v>
      </c>
      <c r="F50" s="100">
        <v>107</v>
      </c>
      <c r="G50" s="100">
        <v>117</v>
      </c>
      <c r="H50" s="100">
        <v>106</v>
      </c>
      <c r="I50" s="100">
        <v>106</v>
      </c>
      <c r="J50" s="100">
        <v>107</v>
      </c>
      <c r="K50" s="100">
        <v>98</v>
      </c>
      <c r="L50" s="100">
        <v>107</v>
      </c>
      <c r="M50" s="100">
        <v>100</v>
      </c>
      <c r="N50" s="100">
        <v>94</v>
      </c>
      <c r="O50" s="91">
        <f t="shared" si="2"/>
        <v>107.08333333333333</v>
      </c>
    </row>
    <row r="51" spans="1:15" x14ac:dyDescent="0.2">
      <c r="A51" s="60" t="s">
        <v>58</v>
      </c>
      <c r="B51" s="11"/>
      <c r="C51" s="100">
        <v>798</v>
      </c>
      <c r="D51" s="100">
        <v>760</v>
      </c>
      <c r="E51" s="100">
        <v>740</v>
      </c>
      <c r="F51" s="100">
        <v>718</v>
      </c>
      <c r="G51" s="100">
        <v>759</v>
      </c>
      <c r="H51" s="100">
        <v>1109</v>
      </c>
      <c r="I51" s="100">
        <v>1522</v>
      </c>
      <c r="J51" s="100">
        <v>1379</v>
      </c>
      <c r="K51" s="100">
        <v>777</v>
      </c>
      <c r="L51" s="100">
        <v>656</v>
      </c>
      <c r="M51" s="100">
        <v>633</v>
      </c>
      <c r="N51" s="100">
        <v>583</v>
      </c>
      <c r="O51" s="91">
        <f t="shared" si="2"/>
        <v>869.5</v>
      </c>
    </row>
    <row r="52" spans="1:15" x14ac:dyDescent="0.2">
      <c r="A52" s="65" t="s">
        <v>59</v>
      </c>
      <c r="B52" s="11"/>
      <c r="C52" s="100">
        <v>571</v>
      </c>
      <c r="D52" s="100">
        <v>567</v>
      </c>
      <c r="E52" s="100">
        <v>541</v>
      </c>
      <c r="F52" s="100">
        <v>575</v>
      </c>
      <c r="G52" s="100">
        <v>562</v>
      </c>
      <c r="H52" s="100">
        <v>595</v>
      </c>
      <c r="I52" s="100">
        <v>547</v>
      </c>
      <c r="J52" s="100">
        <v>484</v>
      </c>
      <c r="K52" s="100">
        <v>422</v>
      </c>
      <c r="L52" s="100">
        <v>349</v>
      </c>
      <c r="M52" s="100">
        <v>314</v>
      </c>
      <c r="N52" s="100">
        <v>282</v>
      </c>
      <c r="O52" s="91">
        <f t="shared" si="2"/>
        <v>484.08333333333331</v>
      </c>
    </row>
    <row r="53" spans="1:15" ht="13.5" thickBot="1" x14ac:dyDescent="0.25">
      <c r="A53" s="10"/>
      <c r="B53" s="11"/>
      <c r="C53" s="92"/>
      <c r="D53" s="92"/>
      <c r="E53" s="92"/>
      <c r="F53" s="92"/>
      <c r="G53" s="92"/>
      <c r="H53" s="92"/>
      <c r="I53" s="92"/>
      <c r="J53" s="92"/>
      <c r="K53" s="92"/>
      <c r="L53" s="89"/>
      <c r="M53" s="92"/>
      <c r="N53" s="92"/>
      <c r="O53" s="91"/>
    </row>
    <row r="54" spans="1:15" x14ac:dyDescent="0.2">
      <c r="A54" s="5" t="s">
        <v>24</v>
      </c>
      <c r="B54" s="6"/>
      <c r="C54" s="67">
        <f>SUM(C37:C52)</f>
        <v>4353</v>
      </c>
      <c r="D54" s="67">
        <f t="shared" ref="D54:N54" si="3">SUM(D37:D52)</f>
        <v>4208</v>
      </c>
      <c r="E54" s="67">
        <f t="shared" si="3"/>
        <v>3967</v>
      </c>
      <c r="F54" s="67">
        <f t="shared" si="3"/>
        <v>3896</v>
      </c>
      <c r="G54" s="67">
        <f t="shared" si="3"/>
        <v>3929</v>
      </c>
      <c r="H54" s="67">
        <f t="shared" si="3"/>
        <v>4285</v>
      </c>
      <c r="I54" s="67">
        <f t="shared" si="3"/>
        <v>4613</v>
      </c>
      <c r="J54" s="67">
        <f t="shared" si="3"/>
        <v>4315</v>
      </c>
      <c r="K54" s="67">
        <f t="shared" si="3"/>
        <v>3565</v>
      </c>
      <c r="L54" s="67">
        <f t="shared" si="3"/>
        <v>3287</v>
      </c>
      <c r="M54" s="67">
        <f t="shared" si="3"/>
        <v>3240</v>
      </c>
      <c r="N54" s="67">
        <f t="shared" si="3"/>
        <v>3130</v>
      </c>
      <c r="O54" s="68">
        <f>SUM(C54:N54)/12</f>
        <v>3899</v>
      </c>
    </row>
    <row r="55" spans="1:15" ht="13.5" thickBo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75"/>
    </row>
    <row r="56" spans="1:15" x14ac:dyDescent="0.2">
      <c r="A56" s="15" t="s">
        <v>61</v>
      </c>
      <c r="B56" s="11"/>
      <c r="C56" s="76">
        <f>C54/C25</f>
        <v>0.50757929104477617</v>
      </c>
      <c r="D56" s="76">
        <f t="shared" ref="D56:O56" si="4">D54/D25</f>
        <v>0.51411117898594993</v>
      </c>
      <c r="E56" s="76">
        <f t="shared" si="4"/>
        <v>0.50813372614320484</v>
      </c>
      <c r="F56" s="76">
        <f t="shared" si="4"/>
        <v>0.51801622124717461</v>
      </c>
      <c r="G56" s="76">
        <f t="shared" si="4"/>
        <v>0.53506741113986112</v>
      </c>
      <c r="H56" s="76">
        <f t="shared" si="4"/>
        <v>0.56218840199422726</v>
      </c>
      <c r="I56" s="76">
        <f t="shared" si="4"/>
        <v>0.58779306829765543</v>
      </c>
      <c r="J56" s="76">
        <f t="shared" si="4"/>
        <v>0.58350236646382692</v>
      </c>
      <c r="K56" s="76">
        <f t="shared" si="4"/>
        <v>0.53705935522747816</v>
      </c>
      <c r="L56" s="76">
        <f t="shared" si="4"/>
        <v>0.52149769950817071</v>
      </c>
      <c r="M56" s="76">
        <f t="shared" si="4"/>
        <v>0.51249604555520401</v>
      </c>
      <c r="N56" s="76">
        <f t="shared" si="4"/>
        <v>0.50232707430588985</v>
      </c>
      <c r="O56" s="77">
        <f t="shared" si="4"/>
        <v>0.53294756865737947</v>
      </c>
    </row>
    <row r="57" spans="1:15" ht="13.5" thickBot="1" x14ac:dyDescent="0.25">
      <c r="A57" s="22" t="s">
        <v>80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</row>
  </sheetData>
  <printOptions horizontalCentered="1"/>
  <pageMargins left="0.37" right="0" top="0.98425196850393704" bottom="0.98425196850393704" header="0.98425196850393704" footer="0.98425196850393704"/>
  <pageSetup paperSize="9" scale="7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P27" sqref="P27"/>
    </sheetView>
  </sheetViews>
  <sheetFormatPr defaultRowHeight="12.75" x14ac:dyDescent="0.2"/>
  <sheetData>
    <row r="1" spans="1:16" x14ac:dyDescent="0.2">
      <c r="A1" s="104" t="s">
        <v>40</v>
      </c>
      <c r="B1" s="104" t="s">
        <v>83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3.5" thickBot="1" x14ac:dyDescent="0.25">
      <c r="A3" s="106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x14ac:dyDescent="0.2">
      <c r="A4" s="107" t="s">
        <v>0</v>
      </c>
      <c r="B4" s="108"/>
      <c r="C4" s="109" t="s">
        <v>1</v>
      </c>
      <c r="D4" s="109" t="s">
        <v>2</v>
      </c>
      <c r="E4" s="109" t="s">
        <v>3</v>
      </c>
      <c r="F4" s="109" t="s">
        <v>4</v>
      </c>
      <c r="G4" s="109" t="s">
        <v>5</v>
      </c>
      <c r="H4" s="109" t="s">
        <v>6</v>
      </c>
      <c r="I4" s="109" t="s">
        <v>7</v>
      </c>
      <c r="J4" s="109" t="s">
        <v>8</v>
      </c>
      <c r="K4" s="109" t="s">
        <v>9</v>
      </c>
      <c r="L4" s="109" t="s">
        <v>10</v>
      </c>
      <c r="M4" s="109" t="s">
        <v>11</v>
      </c>
      <c r="N4" s="109" t="s">
        <v>12</v>
      </c>
      <c r="O4" s="110" t="s">
        <v>13</v>
      </c>
      <c r="P4" s="105"/>
    </row>
    <row r="5" spans="1:16" x14ac:dyDescent="0.2">
      <c r="A5" s="111" t="s">
        <v>14</v>
      </c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15" t="s">
        <v>31</v>
      </c>
      <c r="P5" s="105"/>
    </row>
    <row r="6" spans="1:16" ht="13.5" thickBot="1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 t="s">
        <v>64</v>
      </c>
      <c r="P6" s="105"/>
    </row>
    <row r="7" spans="1:16" x14ac:dyDescent="0.2">
      <c r="A7" s="119" t="s">
        <v>51</v>
      </c>
      <c r="B7" s="112"/>
      <c r="C7" s="120">
        <v>100</v>
      </c>
      <c r="D7" s="121">
        <v>100</v>
      </c>
      <c r="E7" s="121">
        <v>105</v>
      </c>
      <c r="F7" s="121">
        <v>102</v>
      </c>
      <c r="G7" s="120">
        <v>128</v>
      </c>
      <c r="H7" s="121">
        <v>123</v>
      </c>
      <c r="I7" s="121">
        <v>125</v>
      </c>
      <c r="J7" s="121">
        <v>123</v>
      </c>
      <c r="K7" s="121">
        <v>124</v>
      </c>
      <c r="L7" s="120">
        <v>94</v>
      </c>
      <c r="M7" s="121">
        <v>81</v>
      </c>
      <c r="N7" s="121">
        <v>74</v>
      </c>
      <c r="O7" s="122">
        <f>SUM(C7:N7)/12</f>
        <v>106.58333333333333</v>
      </c>
      <c r="P7" s="105"/>
    </row>
    <row r="8" spans="1:16" x14ac:dyDescent="0.2">
      <c r="A8" s="119" t="s">
        <v>52</v>
      </c>
      <c r="B8" s="112"/>
      <c r="C8" s="120">
        <v>11</v>
      </c>
      <c r="D8" s="121">
        <v>11</v>
      </c>
      <c r="E8" s="121">
        <v>11</v>
      </c>
      <c r="F8" s="121">
        <v>11</v>
      </c>
      <c r="G8" s="120">
        <v>13</v>
      </c>
      <c r="H8" s="121">
        <v>10</v>
      </c>
      <c r="I8" s="121">
        <v>10</v>
      </c>
      <c r="J8" s="121">
        <v>10</v>
      </c>
      <c r="K8" s="121">
        <v>10</v>
      </c>
      <c r="L8" s="120">
        <v>10</v>
      </c>
      <c r="M8" s="121">
        <v>11</v>
      </c>
      <c r="N8" s="121">
        <v>12</v>
      </c>
      <c r="O8" s="122">
        <f t="shared" ref="O8:O22" si="0">SUM(C8:N8)/12</f>
        <v>10.833333333333334</v>
      </c>
      <c r="P8" s="105"/>
    </row>
    <row r="9" spans="1:16" x14ac:dyDescent="0.2">
      <c r="A9" s="123" t="s">
        <v>19</v>
      </c>
      <c r="B9" s="112"/>
      <c r="C9" s="120">
        <v>881</v>
      </c>
      <c r="D9" s="121">
        <v>862</v>
      </c>
      <c r="E9" s="121">
        <v>822</v>
      </c>
      <c r="F9" s="121">
        <v>794</v>
      </c>
      <c r="G9" s="120">
        <v>781</v>
      </c>
      <c r="H9" s="121">
        <v>789</v>
      </c>
      <c r="I9" s="121">
        <v>770</v>
      </c>
      <c r="J9" s="121">
        <v>777</v>
      </c>
      <c r="K9" s="121">
        <v>786</v>
      </c>
      <c r="L9" s="120">
        <v>767</v>
      </c>
      <c r="M9" s="121">
        <v>732</v>
      </c>
      <c r="N9" s="121">
        <v>703</v>
      </c>
      <c r="O9" s="122">
        <f t="shared" si="0"/>
        <v>788.66666666666663</v>
      </c>
      <c r="P9" s="105"/>
    </row>
    <row r="10" spans="1:16" x14ac:dyDescent="0.2">
      <c r="A10" s="123" t="s">
        <v>20</v>
      </c>
      <c r="B10" s="112"/>
      <c r="C10" s="120">
        <v>11</v>
      </c>
      <c r="D10" s="121">
        <v>9</v>
      </c>
      <c r="E10" s="121">
        <v>5</v>
      </c>
      <c r="F10" s="121">
        <v>6</v>
      </c>
      <c r="G10" s="120">
        <v>7</v>
      </c>
      <c r="H10" s="121">
        <v>7</v>
      </c>
      <c r="I10" s="121">
        <v>7</v>
      </c>
      <c r="J10" s="121">
        <v>7</v>
      </c>
      <c r="K10" s="121">
        <v>8</v>
      </c>
      <c r="L10" s="120">
        <v>8</v>
      </c>
      <c r="M10" s="121">
        <v>7</v>
      </c>
      <c r="N10" s="121">
        <v>6</v>
      </c>
      <c r="O10" s="122">
        <f t="shared" si="0"/>
        <v>7.333333333333333</v>
      </c>
      <c r="P10" s="105"/>
    </row>
    <row r="11" spans="1:16" x14ac:dyDescent="0.2">
      <c r="A11" s="124" t="s">
        <v>53</v>
      </c>
      <c r="B11" s="112"/>
      <c r="C11" s="120">
        <v>37</v>
      </c>
      <c r="D11" s="121">
        <v>34</v>
      </c>
      <c r="E11" s="121">
        <v>35</v>
      </c>
      <c r="F11" s="121">
        <v>31</v>
      </c>
      <c r="G11" s="120">
        <v>31</v>
      </c>
      <c r="H11" s="121">
        <v>27</v>
      </c>
      <c r="I11" s="121">
        <v>33</v>
      </c>
      <c r="J11" s="121">
        <v>31</v>
      </c>
      <c r="K11" s="121">
        <v>33</v>
      </c>
      <c r="L11" s="120">
        <v>28</v>
      </c>
      <c r="M11" s="121">
        <v>33</v>
      </c>
      <c r="N11" s="121">
        <v>34</v>
      </c>
      <c r="O11" s="122">
        <f t="shared" si="0"/>
        <v>32.25</v>
      </c>
      <c r="P11" s="105"/>
    </row>
    <row r="12" spans="1:16" x14ac:dyDescent="0.2">
      <c r="A12" s="124" t="s">
        <v>35</v>
      </c>
      <c r="B12" s="112"/>
      <c r="C12" s="120">
        <v>1047</v>
      </c>
      <c r="D12" s="121">
        <v>1022</v>
      </c>
      <c r="E12" s="121">
        <v>1021</v>
      </c>
      <c r="F12" s="121">
        <v>963</v>
      </c>
      <c r="G12" s="120">
        <v>927</v>
      </c>
      <c r="H12" s="121">
        <v>865</v>
      </c>
      <c r="I12" s="121">
        <v>874</v>
      </c>
      <c r="J12" s="121">
        <v>883</v>
      </c>
      <c r="K12" s="121">
        <v>853</v>
      </c>
      <c r="L12" s="120">
        <v>801</v>
      </c>
      <c r="M12" s="121">
        <v>787</v>
      </c>
      <c r="N12" s="121">
        <v>743</v>
      </c>
      <c r="O12" s="122">
        <f t="shared" si="0"/>
        <v>898.83333333333337</v>
      </c>
      <c r="P12" s="105"/>
    </row>
    <row r="13" spans="1:16" x14ac:dyDescent="0.2">
      <c r="A13" s="123" t="s">
        <v>29</v>
      </c>
      <c r="B13" s="112"/>
      <c r="C13" s="120">
        <v>2048</v>
      </c>
      <c r="D13" s="121">
        <v>2083</v>
      </c>
      <c r="E13" s="121">
        <v>2112</v>
      </c>
      <c r="F13" s="121">
        <v>2022</v>
      </c>
      <c r="G13" s="120">
        <v>2007</v>
      </c>
      <c r="H13" s="121">
        <v>1927</v>
      </c>
      <c r="I13" s="121">
        <v>1852</v>
      </c>
      <c r="J13" s="121">
        <v>1818</v>
      </c>
      <c r="K13" s="121">
        <v>1820</v>
      </c>
      <c r="L13" s="120">
        <v>1714</v>
      </c>
      <c r="M13" s="121">
        <v>1686</v>
      </c>
      <c r="N13" s="121">
        <v>1592</v>
      </c>
      <c r="O13" s="122">
        <f t="shared" si="0"/>
        <v>1890.0833333333333</v>
      </c>
      <c r="P13" s="105"/>
    </row>
    <row r="14" spans="1:16" x14ac:dyDescent="0.2">
      <c r="A14" s="123" t="s">
        <v>21</v>
      </c>
      <c r="B14" s="112"/>
      <c r="C14" s="120">
        <v>355</v>
      </c>
      <c r="D14" s="121">
        <v>373</v>
      </c>
      <c r="E14" s="121">
        <v>382</v>
      </c>
      <c r="F14" s="121">
        <v>345</v>
      </c>
      <c r="G14" s="120">
        <v>340</v>
      </c>
      <c r="H14" s="121">
        <v>330</v>
      </c>
      <c r="I14" s="121">
        <v>322</v>
      </c>
      <c r="J14" s="121">
        <v>311</v>
      </c>
      <c r="K14" s="121">
        <v>330</v>
      </c>
      <c r="L14" s="120">
        <v>330</v>
      </c>
      <c r="M14" s="121">
        <v>333</v>
      </c>
      <c r="N14" s="121">
        <v>330</v>
      </c>
      <c r="O14" s="122">
        <f t="shared" si="0"/>
        <v>340.08333333333331</v>
      </c>
      <c r="P14" s="105"/>
    </row>
    <row r="15" spans="1:16" x14ac:dyDescent="0.2">
      <c r="A15" s="124" t="s">
        <v>30</v>
      </c>
      <c r="B15" s="112"/>
      <c r="C15" s="120">
        <v>1479</v>
      </c>
      <c r="D15" s="121">
        <v>1479</v>
      </c>
      <c r="E15" s="121">
        <v>1328</v>
      </c>
      <c r="F15" s="121">
        <v>1185</v>
      </c>
      <c r="G15" s="120">
        <v>1109</v>
      </c>
      <c r="H15" s="121">
        <v>1065</v>
      </c>
      <c r="I15" s="121">
        <v>1031</v>
      </c>
      <c r="J15" s="121">
        <v>980</v>
      </c>
      <c r="K15" s="121">
        <v>978</v>
      </c>
      <c r="L15" s="120">
        <v>970</v>
      </c>
      <c r="M15" s="121">
        <v>1196</v>
      </c>
      <c r="N15" s="121">
        <v>1221</v>
      </c>
      <c r="O15" s="122">
        <f t="shared" si="0"/>
        <v>1168.4166666666667</v>
      </c>
      <c r="P15" s="105"/>
    </row>
    <row r="16" spans="1:16" x14ac:dyDescent="0.2">
      <c r="A16" s="124" t="s">
        <v>54</v>
      </c>
      <c r="B16" s="112"/>
      <c r="C16" s="120">
        <v>123</v>
      </c>
      <c r="D16" s="121">
        <v>121</v>
      </c>
      <c r="E16" s="121">
        <v>114</v>
      </c>
      <c r="F16" s="121">
        <v>118</v>
      </c>
      <c r="G16" s="120">
        <v>129</v>
      </c>
      <c r="H16" s="121">
        <v>141</v>
      </c>
      <c r="I16" s="121">
        <v>155</v>
      </c>
      <c r="J16" s="121">
        <v>145</v>
      </c>
      <c r="K16" s="121">
        <v>130</v>
      </c>
      <c r="L16" s="120">
        <v>121</v>
      </c>
      <c r="M16" s="121">
        <v>115</v>
      </c>
      <c r="N16" s="121">
        <v>100</v>
      </c>
      <c r="O16" s="122">
        <f t="shared" si="0"/>
        <v>126</v>
      </c>
      <c r="P16" s="105"/>
    </row>
    <row r="17" spans="1:16" x14ac:dyDescent="0.2">
      <c r="A17" s="119" t="s">
        <v>22</v>
      </c>
      <c r="B17" s="112"/>
      <c r="C17" s="120">
        <v>480</v>
      </c>
      <c r="D17" s="121">
        <v>504</v>
      </c>
      <c r="E17" s="121">
        <v>486</v>
      </c>
      <c r="F17" s="121">
        <v>455</v>
      </c>
      <c r="G17" s="120">
        <v>428</v>
      </c>
      <c r="H17" s="121">
        <v>432</v>
      </c>
      <c r="I17" s="121">
        <v>436</v>
      </c>
      <c r="J17" s="121">
        <v>411</v>
      </c>
      <c r="K17" s="121">
        <v>411</v>
      </c>
      <c r="L17" s="120">
        <v>375</v>
      </c>
      <c r="M17" s="121">
        <v>360</v>
      </c>
      <c r="N17" s="121">
        <v>357</v>
      </c>
      <c r="O17" s="122">
        <f t="shared" si="0"/>
        <v>427.91666666666669</v>
      </c>
      <c r="P17" s="105"/>
    </row>
    <row r="18" spans="1:16" x14ac:dyDescent="0.2">
      <c r="A18" s="119" t="s">
        <v>55</v>
      </c>
      <c r="B18" s="112"/>
      <c r="C18" s="120">
        <v>271</v>
      </c>
      <c r="D18" s="121">
        <v>261</v>
      </c>
      <c r="E18" s="121">
        <v>251</v>
      </c>
      <c r="F18" s="121">
        <v>237</v>
      </c>
      <c r="G18" s="120">
        <v>212</v>
      </c>
      <c r="H18" s="121">
        <v>185</v>
      </c>
      <c r="I18" s="121">
        <v>139</v>
      </c>
      <c r="J18" s="121">
        <v>102</v>
      </c>
      <c r="K18" s="121">
        <v>83</v>
      </c>
      <c r="L18" s="120">
        <v>83</v>
      </c>
      <c r="M18" s="121">
        <v>103</v>
      </c>
      <c r="N18" s="121">
        <v>94</v>
      </c>
      <c r="O18" s="122">
        <f t="shared" si="0"/>
        <v>168.41666666666666</v>
      </c>
      <c r="P18" s="105"/>
    </row>
    <row r="19" spans="1:16" x14ac:dyDescent="0.2">
      <c r="A19" s="119" t="s">
        <v>56</v>
      </c>
      <c r="B19" s="112"/>
      <c r="C19" s="120">
        <v>1044</v>
      </c>
      <c r="D19" s="121">
        <v>999</v>
      </c>
      <c r="E19" s="121">
        <v>822</v>
      </c>
      <c r="F19" s="121">
        <v>661</v>
      </c>
      <c r="G19" s="120">
        <v>603</v>
      </c>
      <c r="H19" s="121">
        <v>666</v>
      </c>
      <c r="I19" s="121">
        <v>789</v>
      </c>
      <c r="J19" s="121">
        <v>744</v>
      </c>
      <c r="K19" s="121">
        <v>525</v>
      </c>
      <c r="L19" s="120">
        <v>467</v>
      </c>
      <c r="M19" s="121">
        <v>559</v>
      </c>
      <c r="N19" s="121">
        <v>760</v>
      </c>
      <c r="O19" s="122">
        <f t="shared" si="0"/>
        <v>719.91666666666663</v>
      </c>
      <c r="P19" s="105"/>
    </row>
    <row r="20" spans="1:16" ht="15" x14ac:dyDescent="0.25">
      <c r="A20" s="119" t="s">
        <v>57</v>
      </c>
      <c r="B20" s="112"/>
      <c r="C20" s="120">
        <v>130</v>
      </c>
      <c r="D20" s="121">
        <v>137</v>
      </c>
      <c r="E20" s="121">
        <v>136</v>
      </c>
      <c r="F20" s="121">
        <v>138</v>
      </c>
      <c r="G20" s="120">
        <v>142</v>
      </c>
      <c r="H20" s="121">
        <v>137</v>
      </c>
      <c r="I20" s="121">
        <v>154</v>
      </c>
      <c r="J20" s="121">
        <v>148</v>
      </c>
      <c r="K20" s="121">
        <v>148</v>
      </c>
      <c r="L20" s="120">
        <v>142</v>
      </c>
      <c r="M20" s="121">
        <v>130</v>
      </c>
      <c r="N20" s="121">
        <v>128</v>
      </c>
      <c r="O20" s="122">
        <f t="shared" si="0"/>
        <v>139.16666666666666</v>
      </c>
      <c r="P20" s="125"/>
    </row>
    <row r="21" spans="1:16" x14ac:dyDescent="0.2">
      <c r="A21" s="119" t="s">
        <v>58</v>
      </c>
      <c r="B21" s="112"/>
      <c r="C21" s="120">
        <v>1363</v>
      </c>
      <c r="D21" s="121">
        <v>1339</v>
      </c>
      <c r="E21" s="121">
        <v>1368</v>
      </c>
      <c r="F21" s="121">
        <v>1312</v>
      </c>
      <c r="G21" s="120">
        <v>1352</v>
      </c>
      <c r="H21" s="121">
        <v>1719</v>
      </c>
      <c r="I21" s="121">
        <v>2142</v>
      </c>
      <c r="J21" s="121">
        <v>2029</v>
      </c>
      <c r="K21" s="121">
        <v>1358</v>
      </c>
      <c r="L21" s="120">
        <v>1209</v>
      </c>
      <c r="M21" s="121">
        <v>1204</v>
      </c>
      <c r="N21" s="121">
        <v>1159</v>
      </c>
      <c r="O21" s="122">
        <f t="shared" si="0"/>
        <v>1462.8333333333333</v>
      </c>
      <c r="P21" s="105"/>
    </row>
    <row r="22" spans="1:16" x14ac:dyDescent="0.2">
      <c r="A22" s="123" t="s">
        <v>59</v>
      </c>
      <c r="B22" s="112"/>
      <c r="C22" s="120">
        <v>1428</v>
      </c>
      <c r="D22" s="121">
        <v>1448</v>
      </c>
      <c r="E22" s="121">
        <v>1411</v>
      </c>
      <c r="F22" s="121">
        <v>1362</v>
      </c>
      <c r="G22" s="120">
        <v>1385</v>
      </c>
      <c r="H22" s="121">
        <v>1455</v>
      </c>
      <c r="I22" s="121">
        <v>1435</v>
      </c>
      <c r="J22" s="121">
        <v>1440</v>
      </c>
      <c r="K22" s="121">
        <v>1407</v>
      </c>
      <c r="L22" s="120">
        <v>1307</v>
      </c>
      <c r="M22" s="121">
        <v>1260</v>
      </c>
      <c r="N22" s="121">
        <v>1186</v>
      </c>
      <c r="O22" s="122">
        <f t="shared" si="0"/>
        <v>1377</v>
      </c>
      <c r="P22" s="105"/>
    </row>
    <row r="23" spans="1:16" ht="13.5" thickBot="1" x14ac:dyDescent="0.25">
      <c r="A23" s="123"/>
      <c r="B23" s="112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2"/>
      <c r="P23" s="105"/>
    </row>
    <row r="24" spans="1:16" x14ac:dyDescent="0.2">
      <c r="A24" s="127"/>
      <c r="B24" s="10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05"/>
    </row>
    <row r="25" spans="1:16" x14ac:dyDescent="0.2">
      <c r="A25" s="111" t="s">
        <v>24</v>
      </c>
      <c r="B25" s="112"/>
      <c r="C25" s="126">
        <f>SUM(C7:C22)</f>
        <v>10808</v>
      </c>
      <c r="D25" s="126">
        <f t="shared" ref="D25:N25" si="1">SUM(D7:D22)</f>
        <v>10782</v>
      </c>
      <c r="E25" s="126">
        <f t="shared" si="1"/>
        <v>10409</v>
      </c>
      <c r="F25" s="126">
        <f t="shared" si="1"/>
        <v>9742</v>
      </c>
      <c r="G25" s="126">
        <f t="shared" si="1"/>
        <v>9594</v>
      </c>
      <c r="H25" s="126">
        <f t="shared" si="1"/>
        <v>9878</v>
      </c>
      <c r="I25" s="126">
        <f t="shared" si="1"/>
        <v>10274</v>
      </c>
      <c r="J25" s="126">
        <f t="shared" si="1"/>
        <v>9959</v>
      </c>
      <c r="K25" s="126">
        <f t="shared" si="1"/>
        <v>9004</v>
      </c>
      <c r="L25" s="126">
        <f t="shared" si="1"/>
        <v>8426</v>
      </c>
      <c r="M25" s="126">
        <f t="shared" si="1"/>
        <v>8597</v>
      </c>
      <c r="N25" s="126">
        <f t="shared" si="1"/>
        <v>8499</v>
      </c>
      <c r="O25" s="122">
        <f>SUM(C25:N25)/12</f>
        <v>9664.3333333333339</v>
      </c>
      <c r="P25" s="105"/>
    </row>
    <row r="26" spans="1:16" ht="13.5" thickBot="1" x14ac:dyDescent="0.25">
      <c r="A26" s="116"/>
      <c r="B26" s="117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  <c r="P26" s="105"/>
    </row>
    <row r="27" spans="1:16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05"/>
    </row>
    <row r="28" spans="1:16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05"/>
    </row>
    <row r="29" spans="1:16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x14ac:dyDescent="0.2">
      <c r="A31" s="134" t="s">
        <v>76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05"/>
    </row>
    <row r="32" spans="1:16" x14ac:dyDescent="0.2">
      <c r="A32" s="105" t="s">
        <v>84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13.5" thickBot="1" x14ac:dyDescent="0.25">
      <c r="A33" s="105" t="s">
        <v>77</v>
      </c>
      <c r="B33" s="105"/>
      <c r="C33" s="105"/>
      <c r="D33" s="105"/>
      <c r="E33" s="105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05"/>
    </row>
    <row r="34" spans="1:16" x14ac:dyDescent="0.2">
      <c r="A34" s="107" t="s">
        <v>0</v>
      </c>
      <c r="B34" s="108"/>
      <c r="C34" s="109" t="s">
        <v>1</v>
      </c>
      <c r="D34" s="109" t="s">
        <v>2</v>
      </c>
      <c r="E34" s="109" t="s">
        <v>3</v>
      </c>
      <c r="F34" s="109" t="s">
        <v>4</v>
      </c>
      <c r="G34" s="109" t="s">
        <v>5</v>
      </c>
      <c r="H34" s="109" t="s">
        <v>6</v>
      </c>
      <c r="I34" s="109" t="s">
        <v>7</v>
      </c>
      <c r="J34" s="109" t="s">
        <v>8</v>
      </c>
      <c r="K34" s="109" t="s">
        <v>9</v>
      </c>
      <c r="L34" s="109" t="s">
        <v>10</v>
      </c>
      <c r="M34" s="109" t="s">
        <v>11</v>
      </c>
      <c r="N34" s="109" t="s">
        <v>12</v>
      </c>
      <c r="O34" s="110" t="s">
        <v>13</v>
      </c>
      <c r="P34" s="105"/>
    </row>
    <row r="35" spans="1:16" x14ac:dyDescent="0.2">
      <c r="A35" s="111" t="s">
        <v>14</v>
      </c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36" t="s">
        <v>31</v>
      </c>
      <c r="P35" s="105"/>
    </row>
    <row r="36" spans="1:16" ht="13.5" thickBot="1" x14ac:dyDescent="0.25">
      <c r="A36" s="116"/>
      <c r="B36" s="11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18" t="s">
        <v>64</v>
      </c>
      <c r="P36" s="105"/>
    </row>
    <row r="37" spans="1:16" x14ac:dyDescent="0.2">
      <c r="A37" s="119" t="s">
        <v>51</v>
      </c>
      <c r="B37" s="112"/>
      <c r="C37" s="121">
        <v>35</v>
      </c>
      <c r="D37" s="121">
        <v>34</v>
      </c>
      <c r="E37" s="121">
        <v>38</v>
      </c>
      <c r="F37" s="121">
        <v>34</v>
      </c>
      <c r="G37" s="121">
        <v>55</v>
      </c>
      <c r="H37" s="121">
        <v>54</v>
      </c>
      <c r="I37" s="121">
        <v>57</v>
      </c>
      <c r="J37" s="121">
        <v>53</v>
      </c>
      <c r="K37" s="121">
        <v>60</v>
      </c>
      <c r="L37" s="121">
        <v>37</v>
      </c>
      <c r="M37" s="121">
        <v>27</v>
      </c>
      <c r="N37" s="121">
        <v>21</v>
      </c>
      <c r="O37" s="138">
        <f>SUM(C37:N37)/12</f>
        <v>42.083333333333336</v>
      </c>
      <c r="P37" s="105"/>
    </row>
    <row r="38" spans="1:16" x14ac:dyDescent="0.2">
      <c r="A38" s="119" t="s">
        <v>52</v>
      </c>
      <c r="B38" s="112"/>
      <c r="C38" s="121">
        <v>2</v>
      </c>
      <c r="D38" s="121">
        <v>1</v>
      </c>
      <c r="E38" s="121">
        <v>1</v>
      </c>
      <c r="F38" s="121">
        <v>1</v>
      </c>
      <c r="G38" s="121">
        <v>1</v>
      </c>
      <c r="H38" s="121">
        <v>1</v>
      </c>
      <c r="I38" s="121">
        <v>1</v>
      </c>
      <c r="J38" s="121">
        <v>1</v>
      </c>
      <c r="K38" s="121">
        <v>1</v>
      </c>
      <c r="L38" s="121">
        <v>1</v>
      </c>
      <c r="M38" s="121">
        <v>2</v>
      </c>
      <c r="N38" s="121">
        <v>2</v>
      </c>
      <c r="O38" s="138">
        <f t="shared" ref="O38:O52" si="2">SUM(C38:N38)/12</f>
        <v>1.25</v>
      </c>
      <c r="P38" s="105"/>
    </row>
    <row r="39" spans="1:16" x14ac:dyDescent="0.2">
      <c r="A39" s="123" t="s">
        <v>19</v>
      </c>
      <c r="B39" s="112"/>
      <c r="C39" s="121">
        <v>364</v>
      </c>
      <c r="D39" s="121">
        <v>352</v>
      </c>
      <c r="E39" s="121">
        <v>333</v>
      </c>
      <c r="F39" s="121">
        <v>319</v>
      </c>
      <c r="G39" s="121">
        <v>323</v>
      </c>
      <c r="H39" s="121">
        <v>328</v>
      </c>
      <c r="I39" s="121">
        <v>326</v>
      </c>
      <c r="J39" s="121">
        <v>344</v>
      </c>
      <c r="K39" s="121">
        <v>364</v>
      </c>
      <c r="L39" s="121">
        <v>362</v>
      </c>
      <c r="M39" s="121">
        <v>342</v>
      </c>
      <c r="N39" s="121">
        <v>326</v>
      </c>
      <c r="O39" s="138">
        <f t="shared" si="2"/>
        <v>340.25</v>
      </c>
      <c r="P39" s="105"/>
    </row>
    <row r="40" spans="1:16" x14ac:dyDescent="0.2">
      <c r="A40" s="123" t="s">
        <v>20</v>
      </c>
      <c r="B40" s="112"/>
      <c r="C40" s="121">
        <v>1</v>
      </c>
      <c r="D40" s="121">
        <v>1</v>
      </c>
      <c r="E40" s="121">
        <v>1</v>
      </c>
      <c r="F40" s="121">
        <v>1</v>
      </c>
      <c r="G40" s="121">
        <v>1</v>
      </c>
      <c r="H40" s="121">
        <v>1</v>
      </c>
      <c r="I40" s="121">
        <v>1</v>
      </c>
      <c r="J40" s="121">
        <v>1</v>
      </c>
      <c r="K40" s="121">
        <v>1</v>
      </c>
      <c r="L40" s="121">
        <v>1</v>
      </c>
      <c r="M40" s="121"/>
      <c r="N40" s="121"/>
      <c r="O40" s="138">
        <f t="shared" si="2"/>
        <v>0.83333333333333337</v>
      </c>
      <c r="P40" s="105"/>
    </row>
    <row r="41" spans="1:16" x14ac:dyDescent="0.2">
      <c r="A41" s="124" t="s">
        <v>53</v>
      </c>
      <c r="B41" s="112"/>
      <c r="C41" s="121">
        <v>11</v>
      </c>
      <c r="D41" s="121">
        <v>11</v>
      </c>
      <c r="E41" s="121">
        <v>9</v>
      </c>
      <c r="F41" s="121">
        <v>7</v>
      </c>
      <c r="G41" s="121">
        <v>9</v>
      </c>
      <c r="H41" s="121">
        <v>8</v>
      </c>
      <c r="I41" s="121">
        <v>9</v>
      </c>
      <c r="J41" s="121">
        <v>9</v>
      </c>
      <c r="K41" s="121">
        <v>10</v>
      </c>
      <c r="L41" s="121">
        <v>10</v>
      </c>
      <c r="M41" s="121">
        <v>11</v>
      </c>
      <c r="N41" s="121">
        <v>8</v>
      </c>
      <c r="O41" s="138">
        <f t="shared" si="2"/>
        <v>9.3333333333333339</v>
      </c>
      <c r="P41" s="105"/>
    </row>
    <row r="42" spans="1:16" x14ac:dyDescent="0.2">
      <c r="A42" s="124" t="s">
        <v>35</v>
      </c>
      <c r="B42" s="112"/>
      <c r="C42" s="121">
        <v>104</v>
      </c>
      <c r="D42" s="121">
        <v>102</v>
      </c>
      <c r="E42" s="121">
        <v>105</v>
      </c>
      <c r="F42" s="121">
        <v>98</v>
      </c>
      <c r="G42" s="121">
        <v>92</v>
      </c>
      <c r="H42" s="121">
        <v>82</v>
      </c>
      <c r="I42" s="121">
        <v>100</v>
      </c>
      <c r="J42" s="121">
        <v>100</v>
      </c>
      <c r="K42" s="121">
        <v>84</v>
      </c>
      <c r="L42" s="121">
        <v>84</v>
      </c>
      <c r="M42" s="121">
        <v>92</v>
      </c>
      <c r="N42" s="121">
        <v>82</v>
      </c>
      <c r="O42" s="138">
        <f t="shared" si="2"/>
        <v>93.75</v>
      </c>
      <c r="P42" s="105"/>
    </row>
    <row r="43" spans="1:16" x14ac:dyDescent="0.2">
      <c r="A43" s="123" t="s">
        <v>29</v>
      </c>
      <c r="B43" s="112"/>
      <c r="C43" s="121">
        <v>1253</v>
      </c>
      <c r="D43" s="121">
        <v>1272</v>
      </c>
      <c r="E43" s="121">
        <v>1305</v>
      </c>
      <c r="F43" s="121">
        <v>1238</v>
      </c>
      <c r="G43" s="121">
        <v>1237</v>
      </c>
      <c r="H43" s="121">
        <v>1214</v>
      </c>
      <c r="I43" s="121">
        <v>1166</v>
      </c>
      <c r="J43" s="121">
        <v>1150</v>
      </c>
      <c r="K43" s="121">
        <v>1148</v>
      </c>
      <c r="L43" s="121">
        <v>1084</v>
      </c>
      <c r="M43" s="121">
        <v>1043</v>
      </c>
      <c r="N43" s="121">
        <v>973</v>
      </c>
      <c r="O43" s="138">
        <f t="shared" si="2"/>
        <v>1173.5833333333333</v>
      </c>
      <c r="P43" s="105"/>
    </row>
    <row r="44" spans="1:16" x14ac:dyDescent="0.2">
      <c r="A44" s="123" t="s">
        <v>21</v>
      </c>
      <c r="B44" s="112"/>
      <c r="C44" s="121">
        <v>122</v>
      </c>
      <c r="D44" s="121">
        <v>119</v>
      </c>
      <c r="E44" s="121">
        <v>131</v>
      </c>
      <c r="F44" s="121">
        <v>129</v>
      </c>
      <c r="G44" s="121">
        <v>123</v>
      </c>
      <c r="H44" s="121">
        <v>126</v>
      </c>
      <c r="I44" s="121">
        <v>129</v>
      </c>
      <c r="J44" s="121">
        <v>122</v>
      </c>
      <c r="K44" s="121">
        <v>126</v>
      </c>
      <c r="L44" s="121">
        <v>124</v>
      </c>
      <c r="M44" s="121">
        <v>121</v>
      </c>
      <c r="N44" s="121">
        <v>127</v>
      </c>
      <c r="O44" s="138">
        <f t="shared" si="2"/>
        <v>124.91666666666667</v>
      </c>
      <c r="P44" s="105"/>
    </row>
    <row r="45" spans="1:16" ht="15" x14ac:dyDescent="0.25">
      <c r="A45" s="124" t="s">
        <v>30</v>
      </c>
      <c r="B45" s="112"/>
      <c r="C45" s="121">
        <v>825</v>
      </c>
      <c r="D45" s="121">
        <v>835</v>
      </c>
      <c r="E45" s="121">
        <v>765</v>
      </c>
      <c r="F45" s="121">
        <v>691</v>
      </c>
      <c r="G45" s="121">
        <v>649</v>
      </c>
      <c r="H45" s="121">
        <v>617</v>
      </c>
      <c r="I45" s="121">
        <v>598</v>
      </c>
      <c r="J45" s="121">
        <v>554</v>
      </c>
      <c r="K45" s="121">
        <v>547</v>
      </c>
      <c r="L45" s="121">
        <v>529</v>
      </c>
      <c r="M45" s="121">
        <v>677</v>
      </c>
      <c r="N45" s="121">
        <v>682</v>
      </c>
      <c r="O45" s="138">
        <f t="shared" si="2"/>
        <v>664.08333333333337</v>
      </c>
      <c r="P45" s="125"/>
    </row>
    <row r="46" spans="1:16" x14ac:dyDescent="0.2">
      <c r="A46" s="124" t="s">
        <v>54</v>
      </c>
      <c r="B46" s="112"/>
      <c r="C46" s="121">
        <v>59</v>
      </c>
      <c r="D46" s="121">
        <v>62</v>
      </c>
      <c r="E46" s="121">
        <v>56</v>
      </c>
      <c r="F46" s="121">
        <v>62</v>
      </c>
      <c r="G46" s="121">
        <v>59</v>
      </c>
      <c r="H46" s="121">
        <v>67</v>
      </c>
      <c r="I46" s="121">
        <v>78</v>
      </c>
      <c r="J46" s="121">
        <v>73</v>
      </c>
      <c r="K46" s="121">
        <v>61</v>
      </c>
      <c r="L46" s="121">
        <v>57</v>
      </c>
      <c r="M46" s="121">
        <v>54</v>
      </c>
      <c r="N46" s="121">
        <v>44</v>
      </c>
      <c r="O46" s="138">
        <f t="shared" si="2"/>
        <v>61</v>
      </c>
      <c r="P46" s="105"/>
    </row>
    <row r="47" spans="1:16" x14ac:dyDescent="0.2">
      <c r="A47" s="119" t="s">
        <v>22</v>
      </c>
      <c r="B47" s="112"/>
      <c r="C47" s="121">
        <v>259</v>
      </c>
      <c r="D47" s="121">
        <v>267</v>
      </c>
      <c r="E47" s="121">
        <v>261</v>
      </c>
      <c r="F47" s="121">
        <v>248</v>
      </c>
      <c r="G47" s="121">
        <v>239</v>
      </c>
      <c r="H47" s="121">
        <v>234</v>
      </c>
      <c r="I47" s="121">
        <v>237</v>
      </c>
      <c r="J47" s="121">
        <v>226</v>
      </c>
      <c r="K47" s="121">
        <v>221</v>
      </c>
      <c r="L47" s="121">
        <v>201</v>
      </c>
      <c r="M47" s="121">
        <v>187</v>
      </c>
      <c r="N47" s="121">
        <v>183</v>
      </c>
      <c r="O47" s="138">
        <f t="shared" si="2"/>
        <v>230.25</v>
      </c>
      <c r="P47" s="105"/>
    </row>
    <row r="48" spans="1:16" x14ac:dyDescent="0.2">
      <c r="A48" s="119" t="s">
        <v>55</v>
      </c>
      <c r="B48" s="112"/>
      <c r="C48" s="121">
        <v>155</v>
      </c>
      <c r="D48" s="121">
        <v>151</v>
      </c>
      <c r="E48" s="121">
        <v>141</v>
      </c>
      <c r="F48" s="121">
        <v>129</v>
      </c>
      <c r="G48" s="121">
        <v>113</v>
      </c>
      <c r="H48" s="121">
        <v>100</v>
      </c>
      <c r="I48" s="121">
        <v>78</v>
      </c>
      <c r="J48" s="121">
        <v>58</v>
      </c>
      <c r="K48" s="121">
        <v>46</v>
      </c>
      <c r="L48" s="121">
        <v>48</v>
      </c>
      <c r="M48" s="121">
        <v>65</v>
      </c>
      <c r="N48" s="121">
        <v>62</v>
      </c>
      <c r="O48" s="138">
        <f t="shared" si="2"/>
        <v>95.5</v>
      </c>
      <c r="P48" s="105"/>
    </row>
    <row r="49" spans="1:16" x14ac:dyDescent="0.2">
      <c r="A49" s="119" t="s">
        <v>56</v>
      </c>
      <c r="B49" s="112"/>
      <c r="C49" s="121">
        <v>399</v>
      </c>
      <c r="D49" s="121">
        <v>385</v>
      </c>
      <c r="E49" s="121">
        <v>342</v>
      </c>
      <c r="F49" s="121">
        <v>332</v>
      </c>
      <c r="G49" s="121">
        <v>340</v>
      </c>
      <c r="H49" s="121">
        <v>426</v>
      </c>
      <c r="I49" s="121">
        <v>539</v>
      </c>
      <c r="J49" s="121">
        <v>503</v>
      </c>
      <c r="K49" s="121">
        <v>307</v>
      </c>
      <c r="L49" s="121">
        <v>251</v>
      </c>
      <c r="M49" s="121">
        <v>251</v>
      </c>
      <c r="N49" s="121">
        <v>260</v>
      </c>
      <c r="O49" s="138">
        <f t="shared" si="2"/>
        <v>361.25</v>
      </c>
      <c r="P49" s="105"/>
    </row>
    <row r="50" spans="1:16" x14ac:dyDescent="0.2">
      <c r="A50" s="119" t="s">
        <v>57</v>
      </c>
      <c r="B50" s="112"/>
      <c r="C50" s="121">
        <v>117</v>
      </c>
      <c r="D50" s="121">
        <v>120</v>
      </c>
      <c r="E50" s="121">
        <v>119</v>
      </c>
      <c r="F50" s="121">
        <v>120</v>
      </c>
      <c r="G50" s="121">
        <v>121</v>
      </c>
      <c r="H50" s="121">
        <v>113</v>
      </c>
      <c r="I50" s="121">
        <v>126</v>
      </c>
      <c r="J50" s="121">
        <v>122</v>
      </c>
      <c r="K50" s="121">
        <v>124</v>
      </c>
      <c r="L50" s="121">
        <v>123</v>
      </c>
      <c r="M50" s="121">
        <v>111</v>
      </c>
      <c r="N50" s="121">
        <v>111</v>
      </c>
      <c r="O50" s="138">
        <f t="shared" si="2"/>
        <v>118.91666666666667</v>
      </c>
      <c r="P50" s="105"/>
    </row>
    <row r="51" spans="1:16" x14ac:dyDescent="0.2">
      <c r="A51" s="119" t="s">
        <v>58</v>
      </c>
      <c r="B51" s="112"/>
      <c r="C51" s="121">
        <v>877</v>
      </c>
      <c r="D51" s="121">
        <v>860</v>
      </c>
      <c r="E51" s="121">
        <v>894</v>
      </c>
      <c r="F51" s="121">
        <v>858</v>
      </c>
      <c r="G51" s="121">
        <v>920</v>
      </c>
      <c r="H51" s="121">
        <v>1243</v>
      </c>
      <c r="I51" s="121">
        <v>1650</v>
      </c>
      <c r="J51" s="121">
        <v>1559</v>
      </c>
      <c r="K51" s="121">
        <v>940</v>
      </c>
      <c r="L51" s="121">
        <v>822</v>
      </c>
      <c r="M51" s="121">
        <v>802</v>
      </c>
      <c r="N51" s="121">
        <v>759</v>
      </c>
      <c r="O51" s="138">
        <f t="shared" si="2"/>
        <v>1015.3333333333334</v>
      </c>
      <c r="P51" s="105"/>
    </row>
    <row r="52" spans="1:16" x14ac:dyDescent="0.2">
      <c r="A52" s="123" t="s">
        <v>59</v>
      </c>
      <c r="B52" s="112"/>
      <c r="C52" s="121">
        <v>672</v>
      </c>
      <c r="D52" s="121">
        <v>684</v>
      </c>
      <c r="E52" s="121">
        <v>656</v>
      </c>
      <c r="F52" s="121">
        <v>636</v>
      </c>
      <c r="G52" s="121">
        <v>668</v>
      </c>
      <c r="H52" s="121">
        <v>752</v>
      </c>
      <c r="I52" s="121">
        <v>743</v>
      </c>
      <c r="J52" s="121">
        <v>752</v>
      </c>
      <c r="K52" s="121">
        <v>720</v>
      </c>
      <c r="L52" s="121">
        <v>646</v>
      </c>
      <c r="M52" s="121">
        <v>635</v>
      </c>
      <c r="N52" s="121">
        <v>591</v>
      </c>
      <c r="O52" s="138">
        <f t="shared" si="2"/>
        <v>679.58333333333337</v>
      </c>
      <c r="P52" s="105"/>
    </row>
    <row r="53" spans="1:16" ht="13.5" thickBot="1" x14ac:dyDescent="0.25">
      <c r="A53" s="111"/>
      <c r="B53" s="112"/>
      <c r="C53" s="139"/>
      <c r="D53" s="139"/>
      <c r="E53" s="139"/>
      <c r="F53" s="139"/>
      <c r="G53" s="139"/>
      <c r="H53" s="139"/>
      <c r="I53" s="139"/>
      <c r="J53" s="139"/>
      <c r="K53" s="139"/>
      <c r="L53" s="140"/>
      <c r="M53" s="139"/>
      <c r="N53" s="139"/>
      <c r="O53" s="138"/>
      <c r="P53" s="105"/>
    </row>
    <row r="54" spans="1:16" x14ac:dyDescent="0.2">
      <c r="A54" s="107" t="s">
        <v>24</v>
      </c>
      <c r="B54" s="108"/>
      <c r="C54" s="128">
        <f>SUM(C37:C52)</f>
        <v>5255</v>
      </c>
      <c r="D54" s="128">
        <f t="shared" ref="D54:N54" si="3">SUM(D37:D52)</f>
        <v>5256</v>
      </c>
      <c r="E54" s="128">
        <f t="shared" si="3"/>
        <v>5157</v>
      </c>
      <c r="F54" s="128">
        <f t="shared" si="3"/>
        <v>4903</v>
      </c>
      <c r="G54" s="128">
        <f t="shared" si="3"/>
        <v>4950</v>
      </c>
      <c r="H54" s="128">
        <f t="shared" si="3"/>
        <v>5366</v>
      </c>
      <c r="I54" s="128">
        <f t="shared" si="3"/>
        <v>5838</v>
      </c>
      <c r="J54" s="128">
        <f t="shared" si="3"/>
        <v>5627</v>
      </c>
      <c r="K54" s="128">
        <f t="shared" si="3"/>
        <v>4760</v>
      </c>
      <c r="L54" s="128">
        <f t="shared" si="3"/>
        <v>4380</v>
      </c>
      <c r="M54" s="128">
        <f t="shared" si="3"/>
        <v>4420</v>
      </c>
      <c r="N54" s="128">
        <f t="shared" si="3"/>
        <v>4231</v>
      </c>
      <c r="O54" s="129">
        <f>SUM(C54:N54)/12</f>
        <v>5011.916666666667</v>
      </c>
      <c r="P54" s="105"/>
    </row>
    <row r="55" spans="1:16" ht="13.5" thickBot="1" x14ac:dyDescent="0.2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41"/>
      <c r="P55" s="105"/>
    </row>
    <row r="56" spans="1:16" x14ac:dyDescent="0.2">
      <c r="A56" s="142" t="s">
        <v>61</v>
      </c>
      <c r="B56" s="112"/>
      <c r="C56" s="143">
        <f>C54/C25</f>
        <v>0.48621391561806071</v>
      </c>
      <c r="D56" s="143">
        <f t="shared" ref="D56:O56" si="4">D54/D25</f>
        <v>0.48747913188647746</v>
      </c>
      <c r="E56" s="143">
        <f t="shared" si="4"/>
        <v>0.49543664136804688</v>
      </c>
      <c r="F56" s="143">
        <f t="shared" si="4"/>
        <v>0.50328474645863275</v>
      </c>
      <c r="G56" s="143">
        <f t="shared" si="4"/>
        <v>0.51594746716697937</v>
      </c>
      <c r="H56" s="143">
        <f t="shared" si="4"/>
        <v>0.54322737396234055</v>
      </c>
      <c r="I56" s="143">
        <f t="shared" si="4"/>
        <v>0.56823048471870741</v>
      </c>
      <c r="J56" s="143">
        <f t="shared" si="4"/>
        <v>0.56501656792850685</v>
      </c>
      <c r="K56" s="143">
        <f t="shared" si="4"/>
        <v>0.52865393158596174</v>
      </c>
      <c r="L56" s="143">
        <f t="shared" si="4"/>
        <v>0.51981960598148591</v>
      </c>
      <c r="M56" s="143">
        <f t="shared" si="4"/>
        <v>0.51413283703617541</v>
      </c>
      <c r="N56" s="143">
        <f t="shared" si="4"/>
        <v>0.49782327332627369</v>
      </c>
      <c r="O56" s="144">
        <f t="shared" si="4"/>
        <v>0.51859931707653573</v>
      </c>
      <c r="P56" s="105"/>
    </row>
    <row r="57" spans="1:16" ht="13.5" thickBot="1" x14ac:dyDescent="0.25">
      <c r="A57" s="145" t="s">
        <v>80</v>
      </c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05"/>
    </row>
    <row r="58" spans="1:16" x14ac:dyDescent="0.2">
      <c r="A58" s="149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x14ac:dyDescent="0.2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</row>
  </sheetData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71" zoomScaleNormal="71" workbookViewId="0">
      <selection activeCell="A33" sqref="A33"/>
    </sheetView>
  </sheetViews>
  <sheetFormatPr defaultColWidth="9.140625"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4" width="6.71093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78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59" t="s">
        <v>64</v>
      </c>
    </row>
    <row r="7" spans="1:15" x14ac:dyDescent="0.2">
      <c r="A7" s="60" t="s">
        <v>51</v>
      </c>
      <c r="B7" s="11"/>
      <c r="C7" s="100">
        <v>92</v>
      </c>
      <c r="D7" s="100">
        <v>99</v>
      </c>
      <c r="E7" s="100">
        <v>96</v>
      </c>
      <c r="F7" s="101">
        <v>82</v>
      </c>
      <c r="G7" s="101">
        <v>81</v>
      </c>
      <c r="H7" s="100">
        <v>114</v>
      </c>
      <c r="I7" s="100">
        <v>106</v>
      </c>
      <c r="J7" s="100">
        <v>105</v>
      </c>
      <c r="K7" s="100">
        <v>116</v>
      </c>
      <c r="L7" s="101">
        <v>122</v>
      </c>
      <c r="M7" s="100">
        <v>100</v>
      </c>
      <c r="N7" s="100">
        <v>97</v>
      </c>
      <c r="O7" s="64">
        <f>SUM(C7:N7)/12</f>
        <v>100.83333333333333</v>
      </c>
    </row>
    <row r="8" spans="1:15" x14ac:dyDescent="0.2">
      <c r="A8" s="60" t="s">
        <v>52</v>
      </c>
      <c r="B8" s="11"/>
      <c r="C8" s="100">
        <v>11</v>
      </c>
      <c r="D8" s="100">
        <v>11</v>
      </c>
      <c r="E8" s="100">
        <v>15</v>
      </c>
      <c r="F8" s="101">
        <v>14</v>
      </c>
      <c r="G8" s="101">
        <v>13</v>
      </c>
      <c r="H8" s="100">
        <v>11</v>
      </c>
      <c r="I8" s="100">
        <v>10</v>
      </c>
      <c r="J8" s="100">
        <v>10</v>
      </c>
      <c r="K8" s="100">
        <v>12</v>
      </c>
      <c r="L8" s="101">
        <v>15</v>
      </c>
      <c r="M8" s="100">
        <v>10</v>
      </c>
      <c r="N8" s="100">
        <v>9</v>
      </c>
      <c r="O8" s="64">
        <f t="shared" ref="O8:O22" si="0">SUM(C8:N8)/12</f>
        <v>11.75</v>
      </c>
    </row>
    <row r="9" spans="1:15" x14ac:dyDescent="0.2">
      <c r="A9" s="65" t="s">
        <v>19</v>
      </c>
      <c r="B9" s="11"/>
      <c r="C9" s="100">
        <v>1086</v>
      </c>
      <c r="D9" s="100">
        <v>1083</v>
      </c>
      <c r="E9" s="100">
        <v>1052</v>
      </c>
      <c r="F9" s="101">
        <v>985</v>
      </c>
      <c r="G9" s="101">
        <v>974</v>
      </c>
      <c r="H9" s="100">
        <v>962</v>
      </c>
      <c r="I9" s="100">
        <v>930</v>
      </c>
      <c r="J9" s="100">
        <v>901</v>
      </c>
      <c r="K9" s="100">
        <v>922</v>
      </c>
      <c r="L9" s="101">
        <v>939</v>
      </c>
      <c r="M9" s="100">
        <v>903</v>
      </c>
      <c r="N9" s="100">
        <v>882</v>
      </c>
      <c r="O9" s="64">
        <f t="shared" si="0"/>
        <v>968.25</v>
      </c>
    </row>
    <row r="10" spans="1:15" x14ac:dyDescent="0.2">
      <c r="A10" s="65" t="s">
        <v>20</v>
      </c>
      <c r="B10" s="11"/>
      <c r="C10" s="100">
        <v>19</v>
      </c>
      <c r="D10" s="100">
        <v>18</v>
      </c>
      <c r="E10" s="100">
        <v>13</v>
      </c>
      <c r="F10" s="101">
        <v>14</v>
      </c>
      <c r="G10" s="101">
        <v>14</v>
      </c>
      <c r="H10" s="100">
        <v>13</v>
      </c>
      <c r="I10" s="100">
        <v>10</v>
      </c>
      <c r="J10" s="100">
        <v>11</v>
      </c>
      <c r="K10" s="100">
        <v>12</v>
      </c>
      <c r="L10" s="101">
        <v>11</v>
      </c>
      <c r="M10" s="100">
        <v>10</v>
      </c>
      <c r="N10" s="100">
        <v>10</v>
      </c>
      <c r="O10" s="64">
        <f t="shared" si="0"/>
        <v>12.916666666666666</v>
      </c>
    </row>
    <row r="11" spans="1:15" x14ac:dyDescent="0.2">
      <c r="A11" s="43" t="s">
        <v>53</v>
      </c>
      <c r="B11" s="11"/>
      <c r="C11" s="100">
        <v>48</v>
      </c>
      <c r="D11" s="100">
        <v>49</v>
      </c>
      <c r="E11" s="100">
        <v>50</v>
      </c>
      <c r="F11" s="101">
        <v>45</v>
      </c>
      <c r="G11" s="101">
        <v>51</v>
      </c>
      <c r="H11" s="100">
        <v>46</v>
      </c>
      <c r="I11" s="100">
        <v>44</v>
      </c>
      <c r="J11" s="100">
        <v>49</v>
      </c>
      <c r="K11" s="100">
        <v>57</v>
      </c>
      <c r="L11" s="101">
        <v>50</v>
      </c>
      <c r="M11" s="100">
        <v>38</v>
      </c>
      <c r="N11" s="100">
        <v>36</v>
      </c>
      <c r="O11" s="64">
        <f t="shared" si="0"/>
        <v>46.916666666666664</v>
      </c>
    </row>
    <row r="12" spans="1:15" x14ac:dyDescent="0.2">
      <c r="A12" s="43" t="s">
        <v>35</v>
      </c>
      <c r="B12" s="11"/>
      <c r="C12" s="100">
        <v>1394</v>
      </c>
      <c r="D12" s="100">
        <v>1386</v>
      </c>
      <c r="E12" s="100">
        <v>1347</v>
      </c>
      <c r="F12" s="101">
        <v>1290</v>
      </c>
      <c r="G12" s="101">
        <v>1275</v>
      </c>
      <c r="H12" s="100">
        <v>1223</v>
      </c>
      <c r="I12" s="100">
        <v>1187</v>
      </c>
      <c r="J12" s="100">
        <v>1154</v>
      </c>
      <c r="K12" s="100">
        <v>1148</v>
      </c>
      <c r="L12" s="101">
        <v>1136</v>
      </c>
      <c r="M12" s="100">
        <v>1113</v>
      </c>
      <c r="N12" s="100">
        <v>1056</v>
      </c>
      <c r="O12" s="64">
        <f t="shared" si="0"/>
        <v>1225.75</v>
      </c>
    </row>
    <row r="13" spans="1:15" x14ac:dyDescent="0.2">
      <c r="A13" s="65" t="s">
        <v>29</v>
      </c>
      <c r="B13" s="11"/>
      <c r="C13" s="100">
        <v>2203</v>
      </c>
      <c r="D13" s="100">
        <v>2251</v>
      </c>
      <c r="E13" s="100">
        <v>2225</v>
      </c>
      <c r="F13" s="101">
        <v>2190</v>
      </c>
      <c r="G13" s="101">
        <v>2208</v>
      </c>
      <c r="H13" s="100">
        <v>2158</v>
      </c>
      <c r="I13" s="100">
        <v>2167</v>
      </c>
      <c r="J13" s="100">
        <v>2173</v>
      </c>
      <c r="K13" s="100">
        <v>2203</v>
      </c>
      <c r="L13" s="101">
        <v>2191</v>
      </c>
      <c r="M13" s="100">
        <v>2143</v>
      </c>
      <c r="N13" s="100">
        <v>2001</v>
      </c>
      <c r="O13" s="64">
        <f t="shared" si="0"/>
        <v>2176.0833333333335</v>
      </c>
    </row>
    <row r="14" spans="1:15" x14ac:dyDescent="0.2">
      <c r="A14" s="65" t="s">
        <v>21</v>
      </c>
      <c r="B14" s="11"/>
      <c r="C14" s="100">
        <v>414</v>
      </c>
      <c r="D14" s="100">
        <v>394</v>
      </c>
      <c r="E14" s="100">
        <v>380</v>
      </c>
      <c r="F14" s="101">
        <v>366</v>
      </c>
      <c r="G14" s="101">
        <v>330</v>
      </c>
      <c r="H14" s="100">
        <v>326</v>
      </c>
      <c r="I14" s="100">
        <v>329</v>
      </c>
      <c r="J14" s="100">
        <v>317</v>
      </c>
      <c r="K14" s="100">
        <v>310</v>
      </c>
      <c r="L14" s="101">
        <v>306</v>
      </c>
      <c r="M14" s="100">
        <v>340</v>
      </c>
      <c r="N14" s="100">
        <v>338</v>
      </c>
      <c r="O14" s="64">
        <f t="shared" si="0"/>
        <v>345.83333333333331</v>
      </c>
    </row>
    <row r="15" spans="1:15" x14ac:dyDescent="0.2">
      <c r="A15" s="43" t="s">
        <v>30</v>
      </c>
      <c r="B15" s="11"/>
      <c r="C15" s="100">
        <v>1629</v>
      </c>
      <c r="D15" s="100">
        <v>1608</v>
      </c>
      <c r="E15" s="100">
        <v>1468</v>
      </c>
      <c r="F15" s="101">
        <v>1300</v>
      </c>
      <c r="G15" s="101">
        <v>1232</v>
      </c>
      <c r="H15" s="100">
        <v>1203</v>
      </c>
      <c r="I15" s="100">
        <v>1131</v>
      </c>
      <c r="J15" s="100">
        <v>1074</v>
      </c>
      <c r="K15" s="100">
        <v>1153</v>
      </c>
      <c r="L15" s="101">
        <v>1181</v>
      </c>
      <c r="M15" s="100">
        <v>1388</v>
      </c>
      <c r="N15" s="100">
        <v>1404</v>
      </c>
      <c r="O15" s="64">
        <f t="shared" si="0"/>
        <v>1314.25</v>
      </c>
    </row>
    <row r="16" spans="1:15" x14ac:dyDescent="0.2">
      <c r="A16" s="43" t="s">
        <v>54</v>
      </c>
      <c r="B16" s="11"/>
      <c r="C16" s="100">
        <v>117</v>
      </c>
      <c r="D16" s="100">
        <v>113</v>
      </c>
      <c r="E16" s="100">
        <v>109</v>
      </c>
      <c r="F16" s="101">
        <v>105</v>
      </c>
      <c r="G16" s="101">
        <v>115</v>
      </c>
      <c r="H16" s="100">
        <v>134</v>
      </c>
      <c r="I16" s="100">
        <v>145</v>
      </c>
      <c r="J16" s="100">
        <v>147</v>
      </c>
      <c r="K16" s="100">
        <v>141</v>
      </c>
      <c r="L16" s="101">
        <v>134</v>
      </c>
      <c r="M16" s="100">
        <v>139</v>
      </c>
      <c r="N16" s="100">
        <v>123</v>
      </c>
      <c r="O16" s="64">
        <f t="shared" si="0"/>
        <v>126.83333333333333</v>
      </c>
    </row>
    <row r="17" spans="1:18" ht="15" x14ac:dyDescent="0.25">
      <c r="A17" s="60" t="s">
        <v>22</v>
      </c>
      <c r="B17" s="11"/>
      <c r="C17" s="100">
        <v>358</v>
      </c>
      <c r="D17" s="100">
        <v>364</v>
      </c>
      <c r="E17" s="100">
        <v>353</v>
      </c>
      <c r="F17" s="101">
        <v>406</v>
      </c>
      <c r="G17" s="101">
        <v>439</v>
      </c>
      <c r="H17" s="100">
        <v>491</v>
      </c>
      <c r="I17" s="100">
        <v>487</v>
      </c>
      <c r="J17" s="100">
        <v>494</v>
      </c>
      <c r="K17" s="100">
        <v>494</v>
      </c>
      <c r="L17" s="101">
        <v>495</v>
      </c>
      <c r="M17" s="100">
        <v>494</v>
      </c>
      <c r="N17" s="100">
        <v>478</v>
      </c>
      <c r="O17" s="64">
        <f t="shared" si="0"/>
        <v>446.08333333333331</v>
      </c>
      <c r="Q17" s="95"/>
      <c r="R17" s="95"/>
    </row>
    <row r="18" spans="1:18" x14ac:dyDescent="0.2">
      <c r="A18" s="60" t="s">
        <v>55</v>
      </c>
      <c r="B18" s="11"/>
      <c r="C18" s="100">
        <v>144</v>
      </c>
      <c r="D18" s="100">
        <v>142</v>
      </c>
      <c r="E18" s="100">
        <v>108</v>
      </c>
      <c r="F18" s="101">
        <v>95</v>
      </c>
      <c r="G18" s="101">
        <v>82</v>
      </c>
      <c r="H18" s="100">
        <v>75</v>
      </c>
      <c r="I18" s="100">
        <v>77</v>
      </c>
      <c r="J18" s="100">
        <v>83</v>
      </c>
      <c r="K18" s="100">
        <v>90</v>
      </c>
      <c r="L18" s="101">
        <v>87</v>
      </c>
      <c r="M18" s="100">
        <v>276</v>
      </c>
      <c r="N18" s="100">
        <v>277</v>
      </c>
      <c r="O18" s="64">
        <f t="shared" si="0"/>
        <v>128</v>
      </c>
    </row>
    <row r="19" spans="1:18" x14ac:dyDescent="0.2">
      <c r="A19" s="60" t="s">
        <v>56</v>
      </c>
      <c r="B19" s="11"/>
      <c r="C19" s="100">
        <v>1178</v>
      </c>
      <c r="D19" s="100">
        <v>1218</v>
      </c>
      <c r="E19" s="100">
        <v>1175</v>
      </c>
      <c r="F19" s="101">
        <v>1029</v>
      </c>
      <c r="G19" s="101">
        <v>945</v>
      </c>
      <c r="H19" s="100">
        <v>1050</v>
      </c>
      <c r="I19" s="100">
        <v>1052</v>
      </c>
      <c r="J19" s="100">
        <v>1021</v>
      </c>
      <c r="K19" s="100">
        <v>842</v>
      </c>
      <c r="L19" s="101">
        <v>764</v>
      </c>
      <c r="M19" s="100">
        <v>762</v>
      </c>
      <c r="N19" s="100">
        <v>972</v>
      </c>
      <c r="O19" s="64">
        <f t="shared" si="0"/>
        <v>1000.6666666666666</v>
      </c>
    </row>
    <row r="20" spans="1:18" ht="15" x14ac:dyDescent="0.25">
      <c r="A20" s="60" t="s">
        <v>57</v>
      </c>
      <c r="B20" s="11"/>
      <c r="C20" s="100">
        <v>157</v>
      </c>
      <c r="D20" s="100">
        <v>163</v>
      </c>
      <c r="E20" s="100">
        <v>160</v>
      </c>
      <c r="F20" s="101">
        <v>145</v>
      </c>
      <c r="G20" s="101">
        <v>145</v>
      </c>
      <c r="H20" s="100">
        <v>154</v>
      </c>
      <c r="I20" s="100">
        <v>145</v>
      </c>
      <c r="J20" s="100">
        <v>154</v>
      </c>
      <c r="K20" s="100">
        <v>147</v>
      </c>
      <c r="L20" s="101">
        <v>149</v>
      </c>
      <c r="M20" s="100">
        <v>147</v>
      </c>
      <c r="N20" s="100">
        <v>128</v>
      </c>
      <c r="O20" s="64">
        <f t="shared" si="0"/>
        <v>149.5</v>
      </c>
      <c r="P20" s="23"/>
    </row>
    <row r="21" spans="1:18" x14ac:dyDescent="0.2">
      <c r="A21" s="60" t="s">
        <v>58</v>
      </c>
      <c r="B21" s="11"/>
      <c r="C21" s="100">
        <v>1466</v>
      </c>
      <c r="D21" s="100">
        <v>1467</v>
      </c>
      <c r="E21" s="100">
        <v>1433</v>
      </c>
      <c r="F21" s="101">
        <v>1369</v>
      </c>
      <c r="G21" s="101">
        <v>1376</v>
      </c>
      <c r="H21" s="100">
        <v>1766</v>
      </c>
      <c r="I21" s="100">
        <v>2177</v>
      </c>
      <c r="J21" s="100">
        <v>2087</v>
      </c>
      <c r="K21" s="100">
        <v>1462</v>
      </c>
      <c r="L21" s="101">
        <v>1336</v>
      </c>
      <c r="M21" s="100">
        <v>1358</v>
      </c>
      <c r="N21" s="100">
        <v>1334</v>
      </c>
      <c r="O21" s="64">
        <f t="shared" si="0"/>
        <v>1552.5833333333333</v>
      </c>
    </row>
    <row r="22" spans="1:18" x14ac:dyDescent="0.2">
      <c r="A22" s="65" t="s">
        <v>59</v>
      </c>
      <c r="B22" s="11"/>
      <c r="C22" s="100">
        <v>1414</v>
      </c>
      <c r="D22" s="100">
        <v>1431</v>
      </c>
      <c r="E22" s="100">
        <v>1412</v>
      </c>
      <c r="F22" s="101">
        <v>1384</v>
      </c>
      <c r="G22" s="101">
        <v>1373</v>
      </c>
      <c r="H22" s="100">
        <v>1495</v>
      </c>
      <c r="I22" s="100">
        <v>1511</v>
      </c>
      <c r="J22" s="100">
        <v>1570</v>
      </c>
      <c r="K22" s="100">
        <v>1589</v>
      </c>
      <c r="L22" s="101">
        <v>1570</v>
      </c>
      <c r="M22" s="100">
        <v>1517</v>
      </c>
      <c r="N22" s="100">
        <v>1401</v>
      </c>
      <c r="O22" s="64">
        <f t="shared" si="0"/>
        <v>1472.25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11730</v>
      </c>
      <c r="D25" s="61">
        <f t="shared" ref="D25:N25" si="1">SUM(D7:D22)</f>
        <v>11797</v>
      </c>
      <c r="E25" s="61">
        <f t="shared" si="1"/>
        <v>11396</v>
      </c>
      <c r="F25" s="61">
        <f t="shared" si="1"/>
        <v>10819</v>
      </c>
      <c r="G25" s="61">
        <f t="shared" si="1"/>
        <v>10653</v>
      </c>
      <c r="H25" s="61">
        <f t="shared" si="1"/>
        <v>11221</v>
      </c>
      <c r="I25" s="61">
        <f t="shared" si="1"/>
        <v>11508</v>
      </c>
      <c r="J25" s="61">
        <f t="shared" si="1"/>
        <v>11350</v>
      </c>
      <c r="K25" s="61">
        <f t="shared" si="1"/>
        <v>10698</v>
      </c>
      <c r="L25" s="61">
        <f t="shared" si="1"/>
        <v>10486</v>
      </c>
      <c r="M25" s="61">
        <f t="shared" si="1"/>
        <v>10738</v>
      </c>
      <c r="N25" s="61">
        <f t="shared" si="1"/>
        <v>10546</v>
      </c>
      <c r="O25" s="64">
        <f>SUM(C25:N25)/12</f>
        <v>11078.5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1" spans="1:18" x14ac:dyDescent="0.2">
      <c r="A31" s="71" t="s">
        <v>76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79</v>
      </c>
    </row>
    <row r="33" spans="1:16" ht="13.5" thickBot="1" x14ac:dyDescent="0.25">
      <c r="A33" s="2" t="s">
        <v>77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93"/>
      <c r="B36" s="9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59" t="s">
        <v>64</v>
      </c>
    </row>
    <row r="37" spans="1:16" x14ac:dyDescent="0.2">
      <c r="A37" s="60" t="s">
        <v>51</v>
      </c>
      <c r="B37" s="11"/>
      <c r="C37" s="102">
        <v>35</v>
      </c>
      <c r="D37" s="102">
        <v>35</v>
      </c>
      <c r="E37" s="102">
        <v>28</v>
      </c>
      <c r="F37" s="102">
        <v>27</v>
      </c>
      <c r="G37" s="102">
        <v>25</v>
      </c>
      <c r="H37" s="102">
        <v>54</v>
      </c>
      <c r="I37" s="102">
        <v>51</v>
      </c>
      <c r="J37" s="102">
        <v>50</v>
      </c>
      <c r="K37" s="102">
        <v>49</v>
      </c>
      <c r="L37" s="102">
        <v>50</v>
      </c>
      <c r="M37" s="102">
        <v>34</v>
      </c>
      <c r="N37" s="102">
        <v>31</v>
      </c>
      <c r="O37" s="91">
        <f>SUM(C37:N37)/12</f>
        <v>39.083333333333336</v>
      </c>
    </row>
    <row r="38" spans="1:16" x14ac:dyDescent="0.2">
      <c r="A38" s="60" t="s">
        <v>52</v>
      </c>
      <c r="B38" s="11"/>
      <c r="C38" s="102">
        <v>2</v>
      </c>
      <c r="D38" s="102">
        <v>2</v>
      </c>
      <c r="E38" s="102">
        <v>3</v>
      </c>
      <c r="F38" s="102">
        <v>3</v>
      </c>
      <c r="G38" s="102">
        <v>1</v>
      </c>
      <c r="H38" s="102">
        <v>2</v>
      </c>
      <c r="I38" s="102">
        <v>2</v>
      </c>
      <c r="J38" s="102">
        <v>2</v>
      </c>
      <c r="K38" s="102">
        <v>3</v>
      </c>
      <c r="L38" s="102">
        <v>3</v>
      </c>
      <c r="M38" s="102">
        <v>1</v>
      </c>
      <c r="N38" s="102">
        <v>1</v>
      </c>
      <c r="O38" s="91">
        <f t="shared" ref="O38:O52" si="2">SUM(C38:N38)/12</f>
        <v>2.0833333333333335</v>
      </c>
    </row>
    <row r="39" spans="1:16" x14ac:dyDescent="0.2">
      <c r="A39" s="65" t="s">
        <v>19</v>
      </c>
      <c r="B39" s="11"/>
      <c r="C39" s="102">
        <v>429</v>
      </c>
      <c r="D39" s="102">
        <v>439</v>
      </c>
      <c r="E39" s="102">
        <v>415</v>
      </c>
      <c r="F39" s="102">
        <v>377</v>
      </c>
      <c r="G39" s="102">
        <v>385</v>
      </c>
      <c r="H39" s="102">
        <v>372</v>
      </c>
      <c r="I39" s="102">
        <v>370</v>
      </c>
      <c r="J39" s="102">
        <v>364</v>
      </c>
      <c r="K39" s="102">
        <v>368</v>
      </c>
      <c r="L39" s="102">
        <v>380</v>
      </c>
      <c r="M39" s="102">
        <v>366</v>
      </c>
      <c r="N39" s="102">
        <v>358</v>
      </c>
      <c r="O39" s="91">
        <f t="shared" si="2"/>
        <v>385.25</v>
      </c>
    </row>
    <row r="40" spans="1:16" x14ac:dyDescent="0.2">
      <c r="A40" s="65" t="s">
        <v>20</v>
      </c>
      <c r="B40" s="11"/>
      <c r="C40" s="102">
        <v>1</v>
      </c>
      <c r="D40" s="102">
        <v>1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91">
        <f t="shared" si="2"/>
        <v>0.16666666666666666</v>
      </c>
    </row>
    <row r="41" spans="1:16" x14ac:dyDescent="0.2">
      <c r="A41" s="43" t="s">
        <v>53</v>
      </c>
      <c r="B41" s="11"/>
      <c r="C41" s="102">
        <v>14</v>
      </c>
      <c r="D41" s="102">
        <v>14</v>
      </c>
      <c r="E41" s="102">
        <v>12</v>
      </c>
      <c r="F41" s="102">
        <v>12</v>
      </c>
      <c r="G41" s="102">
        <v>14</v>
      </c>
      <c r="H41" s="102">
        <v>12</v>
      </c>
      <c r="I41" s="102">
        <v>13</v>
      </c>
      <c r="J41" s="102">
        <v>14</v>
      </c>
      <c r="K41" s="102">
        <v>16</v>
      </c>
      <c r="L41" s="102">
        <v>12</v>
      </c>
      <c r="M41" s="102">
        <v>8</v>
      </c>
      <c r="N41" s="102">
        <v>11</v>
      </c>
      <c r="O41" s="91">
        <f t="shared" si="2"/>
        <v>12.666666666666666</v>
      </c>
    </row>
    <row r="42" spans="1:16" x14ac:dyDescent="0.2">
      <c r="A42" s="43" t="s">
        <v>35</v>
      </c>
      <c r="B42" s="11"/>
      <c r="C42" s="102">
        <v>136</v>
      </c>
      <c r="D42" s="102">
        <v>142</v>
      </c>
      <c r="E42" s="102">
        <v>135</v>
      </c>
      <c r="F42" s="102">
        <v>127</v>
      </c>
      <c r="G42" s="102">
        <v>124</v>
      </c>
      <c r="H42" s="102">
        <v>118</v>
      </c>
      <c r="I42" s="102">
        <v>116</v>
      </c>
      <c r="J42" s="102">
        <v>113</v>
      </c>
      <c r="K42" s="102">
        <v>110</v>
      </c>
      <c r="L42" s="102">
        <v>99</v>
      </c>
      <c r="M42" s="102">
        <v>100</v>
      </c>
      <c r="N42" s="102">
        <v>96</v>
      </c>
      <c r="O42" s="91">
        <f t="shared" si="2"/>
        <v>118</v>
      </c>
    </row>
    <row r="43" spans="1:16" x14ac:dyDescent="0.2">
      <c r="A43" s="65" t="s">
        <v>29</v>
      </c>
      <c r="B43" s="11"/>
      <c r="C43" s="102">
        <v>1311</v>
      </c>
      <c r="D43" s="102">
        <v>1343</v>
      </c>
      <c r="E43" s="102">
        <v>1333</v>
      </c>
      <c r="F43" s="102">
        <v>1298</v>
      </c>
      <c r="G43" s="102">
        <v>1319</v>
      </c>
      <c r="H43" s="102">
        <v>1283</v>
      </c>
      <c r="I43" s="102">
        <v>1301</v>
      </c>
      <c r="J43" s="102">
        <v>1308</v>
      </c>
      <c r="K43" s="102">
        <v>1343</v>
      </c>
      <c r="L43" s="102">
        <v>1320</v>
      </c>
      <c r="M43" s="102">
        <v>1263</v>
      </c>
      <c r="N43" s="102">
        <v>1206</v>
      </c>
      <c r="O43" s="91">
        <f t="shared" si="2"/>
        <v>1302.3333333333333</v>
      </c>
    </row>
    <row r="44" spans="1:16" x14ac:dyDescent="0.2">
      <c r="A44" s="65" t="s">
        <v>21</v>
      </c>
      <c r="B44" s="11"/>
      <c r="C44" s="102">
        <v>150</v>
      </c>
      <c r="D44" s="102">
        <v>146</v>
      </c>
      <c r="E44" s="102">
        <v>132</v>
      </c>
      <c r="F44" s="102">
        <v>136</v>
      </c>
      <c r="G44" s="102">
        <v>122</v>
      </c>
      <c r="H44" s="102">
        <v>126</v>
      </c>
      <c r="I44" s="102">
        <v>124</v>
      </c>
      <c r="J44" s="102">
        <v>129</v>
      </c>
      <c r="K44" s="102">
        <v>123</v>
      </c>
      <c r="L44" s="102">
        <v>121</v>
      </c>
      <c r="M44" s="102">
        <v>124</v>
      </c>
      <c r="N44" s="102">
        <v>110</v>
      </c>
      <c r="O44" s="91">
        <f t="shared" si="2"/>
        <v>128.58333333333334</v>
      </c>
    </row>
    <row r="45" spans="1:16" ht="15" x14ac:dyDescent="0.25">
      <c r="A45" s="43" t="s">
        <v>30</v>
      </c>
      <c r="B45" s="11"/>
      <c r="C45" s="102">
        <v>904</v>
      </c>
      <c r="D45" s="102">
        <v>905</v>
      </c>
      <c r="E45" s="102">
        <v>843</v>
      </c>
      <c r="F45" s="102">
        <v>740</v>
      </c>
      <c r="G45" s="102">
        <v>703</v>
      </c>
      <c r="H45" s="102">
        <v>681</v>
      </c>
      <c r="I45" s="102">
        <v>654</v>
      </c>
      <c r="J45" s="102">
        <v>621</v>
      </c>
      <c r="K45" s="102">
        <v>659</v>
      </c>
      <c r="L45" s="102">
        <v>665</v>
      </c>
      <c r="M45" s="102">
        <v>778</v>
      </c>
      <c r="N45" s="102">
        <v>792</v>
      </c>
      <c r="O45" s="91">
        <f t="shared" si="2"/>
        <v>745.41666666666663</v>
      </c>
      <c r="P45" s="23"/>
    </row>
    <row r="46" spans="1:16" x14ac:dyDescent="0.2">
      <c r="A46" s="43" t="s">
        <v>54</v>
      </c>
      <c r="B46" s="11"/>
      <c r="C46" s="102">
        <v>56</v>
      </c>
      <c r="D46" s="102">
        <v>53</v>
      </c>
      <c r="E46" s="102">
        <v>50</v>
      </c>
      <c r="F46" s="102">
        <v>50</v>
      </c>
      <c r="G46" s="102">
        <v>50</v>
      </c>
      <c r="H46" s="102">
        <v>58</v>
      </c>
      <c r="I46" s="102">
        <v>70</v>
      </c>
      <c r="J46" s="102">
        <v>71</v>
      </c>
      <c r="K46" s="102">
        <v>63</v>
      </c>
      <c r="L46" s="102">
        <v>64</v>
      </c>
      <c r="M46" s="102">
        <v>69</v>
      </c>
      <c r="N46" s="102">
        <v>63</v>
      </c>
      <c r="O46" s="91">
        <f t="shared" si="2"/>
        <v>59.75</v>
      </c>
    </row>
    <row r="47" spans="1:16" x14ac:dyDescent="0.2">
      <c r="A47" s="60" t="s">
        <v>22</v>
      </c>
      <c r="B47" s="11"/>
      <c r="C47" s="102">
        <v>196</v>
      </c>
      <c r="D47" s="102">
        <v>194</v>
      </c>
      <c r="E47" s="102">
        <v>192</v>
      </c>
      <c r="F47" s="102">
        <v>217</v>
      </c>
      <c r="G47" s="102">
        <v>243</v>
      </c>
      <c r="H47" s="102">
        <v>272</v>
      </c>
      <c r="I47" s="102">
        <v>271</v>
      </c>
      <c r="J47" s="102">
        <v>278</v>
      </c>
      <c r="K47" s="102">
        <v>277</v>
      </c>
      <c r="L47" s="102">
        <v>273</v>
      </c>
      <c r="M47" s="102">
        <v>270</v>
      </c>
      <c r="N47" s="102">
        <v>256</v>
      </c>
      <c r="O47" s="91">
        <f t="shared" si="2"/>
        <v>244.91666666666666</v>
      </c>
    </row>
    <row r="48" spans="1:16" x14ac:dyDescent="0.2">
      <c r="A48" s="60" t="s">
        <v>55</v>
      </c>
      <c r="B48" s="11"/>
      <c r="C48" s="102">
        <v>79</v>
      </c>
      <c r="D48" s="102">
        <v>76</v>
      </c>
      <c r="E48" s="102">
        <v>58</v>
      </c>
      <c r="F48" s="102">
        <v>55</v>
      </c>
      <c r="G48" s="102">
        <v>45</v>
      </c>
      <c r="H48" s="102">
        <v>41</v>
      </c>
      <c r="I48" s="102">
        <v>41</v>
      </c>
      <c r="J48" s="102">
        <v>46</v>
      </c>
      <c r="K48" s="102">
        <v>52</v>
      </c>
      <c r="L48" s="102">
        <v>49</v>
      </c>
      <c r="M48" s="102">
        <v>159</v>
      </c>
      <c r="N48" s="102">
        <v>163</v>
      </c>
      <c r="O48" s="91">
        <f t="shared" si="2"/>
        <v>72</v>
      </c>
    </row>
    <row r="49" spans="1:15" x14ac:dyDescent="0.2">
      <c r="A49" s="60" t="s">
        <v>56</v>
      </c>
      <c r="B49" s="11"/>
      <c r="C49" s="102">
        <v>483</v>
      </c>
      <c r="D49" s="102">
        <v>502</v>
      </c>
      <c r="E49" s="102">
        <v>549</v>
      </c>
      <c r="F49" s="102">
        <v>555</v>
      </c>
      <c r="G49" s="102">
        <v>564</v>
      </c>
      <c r="H49" s="102">
        <v>680</v>
      </c>
      <c r="I49" s="102">
        <v>702</v>
      </c>
      <c r="J49" s="102">
        <v>672</v>
      </c>
      <c r="K49" s="102">
        <v>510</v>
      </c>
      <c r="L49" s="102">
        <v>443</v>
      </c>
      <c r="M49" s="102">
        <v>408</v>
      </c>
      <c r="N49" s="102">
        <v>390</v>
      </c>
      <c r="O49" s="91">
        <f t="shared" si="2"/>
        <v>538.16666666666663</v>
      </c>
    </row>
    <row r="50" spans="1:15" x14ac:dyDescent="0.2">
      <c r="A50" s="60" t="s">
        <v>57</v>
      </c>
      <c r="B50" s="11"/>
      <c r="C50" s="102">
        <v>144</v>
      </c>
      <c r="D50" s="102">
        <v>150</v>
      </c>
      <c r="E50" s="102">
        <v>147</v>
      </c>
      <c r="F50" s="102">
        <v>134</v>
      </c>
      <c r="G50" s="102">
        <v>131</v>
      </c>
      <c r="H50" s="102">
        <v>136</v>
      </c>
      <c r="I50" s="102">
        <v>131</v>
      </c>
      <c r="J50" s="102">
        <v>136</v>
      </c>
      <c r="K50" s="102">
        <v>130</v>
      </c>
      <c r="L50" s="102">
        <v>129</v>
      </c>
      <c r="M50" s="102">
        <v>129</v>
      </c>
      <c r="N50" s="102">
        <v>113</v>
      </c>
      <c r="O50" s="91">
        <f t="shared" si="2"/>
        <v>134.16666666666666</v>
      </c>
    </row>
    <row r="51" spans="1:15" x14ac:dyDescent="0.2">
      <c r="A51" s="60" t="s">
        <v>58</v>
      </c>
      <c r="B51" s="11"/>
      <c r="C51" s="102">
        <v>915</v>
      </c>
      <c r="D51" s="102">
        <v>909</v>
      </c>
      <c r="E51" s="102">
        <v>627</v>
      </c>
      <c r="F51" s="102">
        <v>862</v>
      </c>
      <c r="G51" s="102">
        <v>889</v>
      </c>
      <c r="H51" s="102">
        <v>1221</v>
      </c>
      <c r="I51" s="102">
        <v>1615</v>
      </c>
      <c r="J51" s="102">
        <v>1546</v>
      </c>
      <c r="K51" s="102">
        <v>981</v>
      </c>
      <c r="L51" s="102">
        <v>882</v>
      </c>
      <c r="M51" s="102">
        <v>876</v>
      </c>
      <c r="N51" s="102">
        <v>863</v>
      </c>
      <c r="O51" s="91">
        <f t="shared" si="2"/>
        <v>1015.5</v>
      </c>
    </row>
    <row r="52" spans="1:15" x14ac:dyDescent="0.2">
      <c r="A52" s="65" t="s">
        <v>59</v>
      </c>
      <c r="B52" s="11"/>
      <c r="C52" s="102">
        <v>750</v>
      </c>
      <c r="D52" s="102">
        <v>732</v>
      </c>
      <c r="E52" s="102">
        <v>694</v>
      </c>
      <c r="F52" s="102">
        <v>669</v>
      </c>
      <c r="G52" s="102">
        <v>674</v>
      </c>
      <c r="H52" s="102">
        <v>758</v>
      </c>
      <c r="I52" s="102">
        <v>758</v>
      </c>
      <c r="J52" s="102">
        <v>810</v>
      </c>
      <c r="K52" s="102">
        <v>801</v>
      </c>
      <c r="L52" s="102">
        <v>753</v>
      </c>
      <c r="M52" s="102">
        <v>718</v>
      </c>
      <c r="N52" s="102">
        <v>664</v>
      </c>
      <c r="O52" s="91">
        <f t="shared" si="2"/>
        <v>731.75</v>
      </c>
    </row>
    <row r="53" spans="1:15" ht="13.5" thickBot="1" x14ac:dyDescent="0.25">
      <c r="A53" s="10"/>
      <c r="B53" s="11"/>
      <c r="C53" s="92"/>
      <c r="D53" s="92"/>
      <c r="E53" s="92"/>
      <c r="F53" s="92"/>
      <c r="G53" s="92"/>
      <c r="H53" s="92"/>
      <c r="I53" s="92"/>
      <c r="J53" s="92"/>
      <c r="K53" s="92"/>
      <c r="L53" s="89"/>
      <c r="M53" s="92"/>
      <c r="N53" s="92"/>
      <c r="O53" s="91"/>
    </row>
    <row r="54" spans="1:15" x14ac:dyDescent="0.2">
      <c r="A54" s="5" t="s">
        <v>24</v>
      </c>
      <c r="B54" s="6"/>
      <c r="C54" s="67">
        <f>SUM(C37:C52)</f>
        <v>5605</v>
      </c>
      <c r="D54" s="67">
        <f t="shared" ref="D54:N54" si="3">SUM(D37:D52)</f>
        <v>5643</v>
      </c>
      <c r="E54" s="67">
        <f t="shared" si="3"/>
        <v>5218</v>
      </c>
      <c r="F54" s="67">
        <f t="shared" si="3"/>
        <v>5262</v>
      </c>
      <c r="G54" s="67">
        <f t="shared" si="3"/>
        <v>5289</v>
      </c>
      <c r="H54" s="67">
        <f t="shared" si="3"/>
        <v>5814</v>
      </c>
      <c r="I54" s="67">
        <f t="shared" si="3"/>
        <v>6219</v>
      </c>
      <c r="J54" s="67">
        <f t="shared" si="3"/>
        <v>6160</v>
      </c>
      <c r="K54" s="67">
        <f t="shared" si="3"/>
        <v>5485</v>
      </c>
      <c r="L54" s="67">
        <f t="shared" si="3"/>
        <v>5243</v>
      </c>
      <c r="M54" s="67">
        <f t="shared" si="3"/>
        <v>5303</v>
      </c>
      <c r="N54" s="67">
        <f t="shared" si="3"/>
        <v>5117</v>
      </c>
      <c r="O54" s="68">
        <f>SUM(C54:N54)/12</f>
        <v>5529.833333333333</v>
      </c>
    </row>
    <row r="55" spans="1:15" ht="13.5" thickBo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75"/>
    </row>
    <row r="56" spans="1:15" x14ac:dyDescent="0.2">
      <c r="A56" s="15" t="s">
        <v>61</v>
      </c>
      <c r="B56" s="11"/>
      <c r="C56" s="76">
        <f>C54/C25</f>
        <v>0.47783461210571188</v>
      </c>
      <c r="D56" s="76">
        <f t="shared" ref="D56:O56" si="4">D54/D25</f>
        <v>0.47834195134356194</v>
      </c>
      <c r="E56" s="76">
        <f t="shared" si="4"/>
        <v>0.45787995787995789</v>
      </c>
      <c r="F56" s="76">
        <f t="shared" si="4"/>
        <v>0.48636657731768185</v>
      </c>
      <c r="G56" s="76">
        <f t="shared" si="4"/>
        <v>0.49647986482680934</v>
      </c>
      <c r="H56" s="76">
        <f t="shared" si="4"/>
        <v>0.51813563853488998</v>
      </c>
      <c r="I56" s="76">
        <f t="shared" si="4"/>
        <v>0.54040667361835248</v>
      </c>
      <c r="J56" s="76">
        <f t="shared" si="4"/>
        <v>0.54273127753303962</v>
      </c>
      <c r="K56" s="76">
        <f t="shared" si="4"/>
        <v>0.5127126565713217</v>
      </c>
      <c r="L56" s="76">
        <f t="shared" si="4"/>
        <v>0.5</v>
      </c>
      <c r="M56" s="76">
        <f t="shared" si="4"/>
        <v>0.49385360402309553</v>
      </c>
      <c r="N56" s="76">
        <f t="shared" si="4"/>
        <v>0.4852076616726721</v>
      </c>
      <c r="O56" s="77">
        <f t="shared" si="4"/>
        <v>0.49915000526545406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</row>
  </sheetData>
  <printOptions horizontalCentered="1"/>
  <pageMargins left="0.37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71" zoomScaleNormal="71" workbookViewId="0">
      <selection activeCell="L37" sqref="L37:L52"/>
    </sheetView>
  </sheetViews>
  <sheetFormatPr defaultColWidth="9.140625"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4" width="6.71093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75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59" t="s">
        <v>64</v>
      </c>
    </row>
    <row r="7" spans="1:15" x14ac:dyDescent="0.2">
      <c r="A7" s="60" t="s">
        <v>51</v>
      </c>
      <c r="B7" s="11"/>
      <c r="C7" s="90">
        <v>104</v>
      </c>
      <c r="D7" s="90">
        <v>100</v>
      </c>
      <c r="E7" s="90">
        <v>102</v>
      </c>
      <c r="F7" s="90">
        <v>95</v>
      </c>
      <c r="G7" s="90">
        <v>99</v>
      </c>
      <c r="H7" s="90">
        <v>87</v>
      </c>
      <c r="I7" s="2">
        <v>95</v>
      </c>
      <c r="J7" s="90">
        <v>94</v>
      </c>
      <c r="K7" s="90">
        <v>87</v>
      </c>
      <c r="L7" s="90">
        <v>81</v>
      </c>
      <c r="M7" s="63">
        <v>98</v>
      </c>
      <c r="N7" s="2">
        <v>90</v>
      </c>
      <c r="O7" s="64">
        <f>SUM(C7:N7)/12</f>
        <v>94.333333333333329</v>
      </c>
    </row>
    <row r="8" spans="1:15" x14ac:dyDescent="0.2">
      <c r="A8" s="60" t="s">
        <v>52</v>
      </c>
      <c r="B8" s="11"/>
      <c r="C8" s="90">
        <v>17</v>
      </c>
      <c r="D8" s="90">
        <v>22</v>
      </c>
      <c r="E8" s="90">
        <v>17</v>
      </c>
      <c r="F8" s="90">
        <v>17</v>
      </c>
      <c r="G8" s="90">
        <v>16</v>
      </c>
      <c r="H8" s="90">
        <v>16</v>
      </c>
      <c r="I8" s="2">
        <v>18</v>
      </c>
      <c r="J8" s="90">
        <v>18</v>
      </c>
      <c r="K8" s="90">
        <v>16</v>
      </c>
      <c r="L8" s="90">
        <v>17</v>
      </c>
      <c r="M8" s="63">
        <v>17</v>
      </c>
      <c r="N8" s="2">
        <v>16</v>
      </c>
      <c r="O8" s="64">
        <f t="shared" ref="O8:O22" si="0">SUM(C8:N8)/12</f>
        <v>17.25</v>
      </c>
    </row>
    <row r="9" spans="1:15" x14ac:dyDescent="0.2">
      <c r="A9" s="65" t="s">
        <v>19</v>
      </c>
      <c r="B9" s="11"/>
      <c r="C9" s="90">
        <v>1268</v>
      </c>
      <c r="D9" s="90">
        <v>1253</v>
      </c>
      <c r="E9" s="90">
        <v>1237</v>
      </c>
      <c r="F9" s="90">
        <v>1210</v>
      </c>
      <c r="G9" s="90">
        <v>1197</v>
      </c>
      <c r="H9" s="90">
        <v>1183</v>
      </c>
      <c r="I9" s="2">
        <v>1194</v>
      </c>
      <c r="J9" s="90">
        <v>1177</v>
      </c>
      <c r="K9" s="90">
        <v>1204</v>
      </c>
      <c r="L9" s="90">
        <v>1168</v>
      </c>
      <c r="M9" s="63">
        <v>1158</v>
      </c>
      <c r="N9" s="2">
        <v>1106</v>
      </c>
      <c r="O9" s="64">
        <f t="shared" si="0"/>
        <v>1196.25</v>
      </c>
    </row>
    <row r="10" spans="1:15" x14ac:dyDescent="0.2">
      <c r="A10" s="65" t="s">
        <v>20</v>
      </c>
      <c r="B10" s="11"/>
      <c r="C10" s="90">
        <v>13</v>
      </c>
      <c r="D10" s="90">
        <v>13</v>
      </c>
      <c r="E10" s="90">
        <v>13</v>
      </c>
      <c r="F10" s="90">
        <v>24</v>
      </c>
      <c r="G10" s="90">
        <v>30</v>
      </c>
      <c r="H10" s="90">
        <v>33</v>
      </c>
      <c r="I10" s="2">
        <v>33</v>
      </c>
      <c r="J10" s="90">
        <v>29</v>
      </c>
      <c r="K10" s="90">
        <v>26</v>
      </c>
      <c r="L10" s="90">
        <v>28</v>
      </c>
      <c r="M10" s="63">
        <v>23</v>
      </c>
      <c r="N10" s="2">
        <v>21</v>
      </c>
      <c r="O10" s="64">
        <f t="shared" si="0"/>
        <v>23.833333333333332</v>
      </c>
    </row>
    <row r="11" spans="1:15" x14ac:dyDescent="0.2">
      <c r="A11" s="43" t="s">
        <v>53</v>
      </c>
      <c r="B11" s="11"/>
      <c r="C11" s="90">
        <v>51</v>
      </c>
      <c r="D11" s="90">
        <v>51</v>
      </c>
      <c r="E11" s="90">
        <v>48</v>
      </c>
      <c r="F11" s="90">
        <v>50</v>
      </c>
      <c r="G11" s="90">
        <v>50</v>
      </c>
      <c r="H11" s="90">
        <v>55</v>
      </c>
      <c r="I11" s="2">
        <v>56</v>
      </c>
      <c r="J11" s="90">
        <v>56</v>
      </c>
      <c r="K11" s="90">
        <v>55</v>
      </c>
      <c r="L11" s="90">
        <v>53</v>
      </c>
      <c r="M11" s="63">
        <v>52</v>
      </c>
      <c r="N11" s="2">
        <v>48</v>
      </c>
      <c r="O11" s="64">
        <f t="shared" si="0"/>
        <v>52.083333333333336</v>
      </c>
    </row>
    <row r="12" spans="1:15" x14ac:dyDescent="0.2">
      <c r="A12" s="43" t="s">
        <v>35</v>
      </c>
      <c r="B12" s="11"/>
      <c r="C12" s="90">
        <v>1702</v>
      </c>
      <c r="D12" s="90">
        <v>1706</v>
      </c>
      <c r="E12" s="90">
        <v>1679</v>
      </c>
      <c r="F12" s="90">
        <v>1680</v>
      </c>
      <c r="G12" s="90">
        <v>1644</v>
      </c>
      <c r="H12" s="90">
        <v>1624</v>
      </c>
      <c r="I12" s="2">
        <v>1607</v>
      </c>
      <c r="J12" s="90">
        <v>1530</v>
      </c>
      <c r="K12" s="90">
        <v>1522</v>
      </c>
      <c r="L12" s="90">
        <v>1512</v>
      </c>
      <c r="M12" s="63">
        <v>1487</v>
      </c>
      <c r="N12" s="2">
        <v>1393</v>
      </c>
      <c r="O12" s="64">
        <f t="shared" si="0"/>
        <v>1590.5</v>
      </c>
    </row>
    <row r="13" spans="1:15" x14ac:dyDescent="0.2">
      <c r="A13" s="65" t="s">
        <v>29</v>
      </c>
      <c r="B13" s="11"/>
      <c r="C13" s="90">
        <v>2339</v>
      </c>
      <c r="D13" s="90">
        <v>2380</v>
      </c>
      <c r="E13" s="90">
        <v>2334</v>
      </c>
      <c r="F13" s="90">
        <v>2312</v>
      </c>
      <c r="G13" s="90">
        <v>2342</v>
      </c>
      <c r="H13" s="90">
        <v>2311</v>
      </c>
      <c r="I13" s="2">
        <v>2283</v>
      </c>
      <c r="J13" s="90">
        <v>2226</v>
      </c>
      <c r="K13" s="90">
        <v>2240</v>
      </c>
      <c r="L13" s="90">
        <v>2221</v>
      </c>
      <c r="M13" s="63">
        <v>2221</v>
      </c>
      <c r="N13" s="2">
        <v>2095</v>
      </c>
      <c r="O13" s="64">
        <f t="shared" si="0"/>
        <v>2275.3333333333335</v>
      </c>
    </row>
    <row r="14" spans="1:15" x14ac:dyDescent="0.2">
      <c r="A14" s="65" t="s">
        <v>21</v>
      </c>
      <c r="B14" s="11"/>
      <c r="C14" s="90">
        <v>397</v>
      </c>
      <c r="D14" s="90">
        <v>388</v>
      </c>
      <c r="E14" s="90">
        <v>423</v>
      </c>
      <c r="F14" s="90">
        <v>391</v>
      </c>
      <c r="G14" s="90">
        <v>385</v>
      </c>
      <c r="H14" s="90">
        <v>387</v>
      </c>
      <c r="I14" s="2">
        <v>380</v>
      </c>
      <c r="J14" s="90">
        <v>365</v>
      </c>
      <c r="K14" s="90">
        <v>358</v>
      </c>
      <c r="L14" s="90">
        <v>373</v>
      </c>
      <c r="M14" s="63">
        <v>392</v>
      </c>
      <c r="N14" s="2">
        <v>392</v>
      </c>
      <c r="O14" s="64">
        <f t="shared" si="0"/>
        <v>385.91666666666669</v>
      </c>
    </row>
    <row r="15" spans="1:15" x14ac:dyDescent="0.2">
      <c r="A15" s="43" t="s">
        <v>30</v>
      </c>
      <c r="B15" s="11"/>
      <c r="C15" s="90">
        <v>1726</v>
      </c>
      <c r="D15" s="90">
        <v>1698</v>
      </c>
      <c r="E15" s="90">
        <v>1611</v>
      </c>
      <c r="F15" s="90">
        <v>1477</v>
      </c>
      <c r="G15" s="90">
        <v>1389</v>
      </c>
      <c r="H15" s="90">
        <v>1354</v>
      </c>
      <c r="I15" s="2">
        <v>1330</v>
      </c>
      <c r="J15" s="90">
        <v>1249</v>
      </c>
      <c r="K15" s="90">
        <v>1240</v>
      </c>
      <c r="L15" s="90">
        <v>1339</v>
      </c>
      <c r="M15" s="63">
        <v>1567</v>
      </c>
      <c r="N15" s="2">
        <v>1544</v>
      </c>
      <c r="O15" s="64">
        <f t="shared" si="0"/>
        <v>1460.3333333333333</v>
      </c>
    </row>
    <row r="16" spans="1:15" x14ac:dyDescent="0.2">
      <c r="A16" s="43" t="s">
        <v>54</v>
      </c>
      <c r="B16" s="11"/>
      <c r="C16" s="90">
        <v>206</v>
      </c>
      <c r="D16" s="90">
        <v>204</v>
      </c>
      <c r="E16" s="90">
        <v>189</v>
      </c>
      <c r="F16" s="90">
        <v>182</v>
      </c>
      <c r="G16" s="90">
        <v>175</v>
      </c>
      <c r="H16" s="90">
        <v>160</v>
      </c>
      <c r="I16" s="2">
        <v>162</v>
      </c>
      <c r="J16" s="90">
        <v>153</v>
      </c>
      <c r="K16" s="90">
        <v>139</v>
      </c>
      <c r="L16" s="90">
        <v>130</v>
      </c>
      <c r="M16" s="63">
        <v>122</v>
      </c>
      <c r="N16" s="2">
        <v>116</v>
      </c>
      <c r="O16" s="64">
        <f t="shared" si="0"/>
        <v>161.5</v>
      </c>
    </row>
    <row r="17" spans="1:18" ht="15" x14ac:dyDescent="0.25">
      <c r="A17" s="60" t="s">
        <v>22</v>
      </c>
      <c r="B17" s="11"/>
      <c r="C17" s="90">
        <v>390</v>
      </c>
      <c r="D17" s="90">
        <v>397</v>
      </c>
      <c r="E17" s="90">
        <v>388</v>
      </c>
      <c r="F17" s="90">
        <v>383</v>
      </c>
      <c r="G17" s="90">
        <v>379</v>
      </c>
      <c r="H17" s="90">
        <v>359</v>
      </c>
      <c r="I17" s="2">
        <v>366</v>
      </c>
      <c r="J17" s="90">
        <v>357</v>
      </c>
      <c r="K17" s="90">
        <v>365</v>
      </c>
      <c r="L17" s="90">
        <v>362</v>
      </c>
      <c r="M17" s="63">
        <v>357</v>
      </c>
      <c r="N17" s="2">
        <v>350</v>
      </c>
      <c r="O17" s="64">
        <f t="shared" si="0"/>
        <v>371.08333333333331</v>
      </c>
      <c r="Q17" s="95"/>
      <c r="R17" s="95"/>
    </row>
    <row r="18" spans="1:18" x14ac:dyDescent="0.2">
      <c r="A18" s="60" t="s">
        <v>55</v>
      </c>
      <c r="B18" s="11"/>
      <c r="C18" s="90">
        <v>150</v>
      </c>
      <c r="D18" s="90">
        <v>136</v>
      </c>
      <c r="E18" s="90">
        <v>109</v>
      </c>
      <c r="F18" s="90">
        <v>86</v>
      </c>
      <c r="G18" s="90">
        <v>84</v>
      </c>
      <c r="H18" s="90">
        <v>85</v>
      </c>
      <c r="I18" s="2">
        <v>77</v>
      </c>
      <c r="J18" s="90">
        <v>78</v>
      </c>
      <c r="K18" s="90">
        <v>78</v>
      </c>
      <c r="L18" s="90">
        <v>85</v>
      </c>
      <c r="M18" s="63">
        <v>123</v>
      </c>
      <c r="N18" s="2">
        <v>126</v>
      </c>
      <c r="O18" s="64">
        <f t="shared" si="0"/>
        <v>101.41666666666667</v>
      </c>
    </row>
    <row r="19" spans="1:18" x14ac:dyDescent="0.2">
      <c r="A19" s="60" t="s">
        <v>56</v>
      </c>
      <c r="B19" s="11"/>
      <c r="C19" s="90">
        <v>1418</v>
      </c>
      <c r="D19" s="90">
        <v>1447</v>
      </c>
      <c r="E19" s="90">
        <v>1336</v>
      </c>
      <c r="F19" s="90">
        <v>1197</v>
      </c>
      <c r="G19" s="90">
        <v>1098</v>
      </c>
      <c r="H19" s="90">
        <v>1172</v>
      </c>
      <c r="I19" s="2">
        <v>1189</v>
      </c>
      <c r="J19" s="90">
        <v>1114</v>
      </c>
      <c r="K19" s="90">
        <v>928</v>
      </c>
      <c r="L19" s="90">
        <v>810</v>
      </c>
      <c r="M19" s="63">
        <v>855</v>
      </c>
      <c r="N19" s="2">
        <v>1050</v>
      </c>
      <c r="O19" s="64">
        <f t="shared" si="0"/>
        <v>1134.5</v>
      </c>
    </row>
    <row r="20" spans="1:18" ht="15" x14ac:dyDescent="0.25">
      <c r="A20" s="60" t="s">
        <v>57</v>
      </c>
      <c r="B20" s="11"/>
      <c r="C20" s="90">
        <v>168</v>
      </c>
      <c r="D20" s="90">
        <v>176</v>
      </c>
      <c r="E20" s="90">
        <v>169</v>
      </c>
      <c r="F20" s="90">
        <v>161</v>
      </c>
      <c r="G20" s="90">
        <v>174</v>
      </c>
      <c r="H20" s="90">
        <v>165</v>
      </c>
      <c r="I20" s="2">
        <v>166</v>
      </c>
      <c r="J20" s="90">
        <v>161</v>
      </c>
      <c r="K20" s="90">
        <v>170</v>
      </c>
      <c r="L20" s="90">
        <v>154</v>
      </c>
      <c r="M20" s="63">
        <v>160</v>
      </c>
      <c r="N20" s="2">
        <v>156</v>
      </c>
      <c r="O20" s="64">
        <f t="shared" si="0"/>
        <v>165</v>
      </c>
      <c r="P20" s="23"/>
    </row>
    <row r="21" spans="1:18" x14ac:dyDescent="0.2">
      <c r="A21" s="60" t="s">
        <v>58</v>
      </c>
      <c r="B21" s="11"/>
      <c r="C21" s="2">
        <v>1464</v>
      </c>
      <c r="D21" s="90">
        <v>1496</v>
      </c>
      <c r="E21" s="90">
        <v>1455</v>
      </c>
      <c r="F21" s="90">
        <v>1404</v>
      </c>
      <c r="G21" s="90">
        <v>1429</v>
      </c>
      <c r="H21" s="90">
        <v>1852</v>
      </c>
      <c r="I21" s="2">
        <v>2284</v>
      </c>
      <c r="J21" s="90">
        <v>2169</v>
      </c>
      <c r="K21" s="90">
        <v>1577</v>
      </c>
      <c r="L21" s="90">
        <v>1451</v>
      </c>
      <c r="M21" s="63">
        <v>1482</v>
      </c>
      <c r="N21" s="2">
        <v>1399</v>
      </c>
      <c r="O21" s="64">
        <f t="shared" si="0"/>
        <v>1621.8333333333333</v>
      </c>
    </row>
    <row r="22" spans="1:18" x14ac:dyDescent="0.2">
      <c r="A22" s="65" t="s">
        <v>59</v>
      </c>
      <c r="B22" s="11"/>
      <c r="C22" s="2">
        <v>1208</v>
      </c>
      <c r="D22" s="90">
        <v>1200</v>
      </c>
      <c r="E22" s="90">
        <v>1209</v>
      </c>
      <c r="F22" s="90">
        <v>1155</v>
      </c>
      <c r="G22" s="90">
        <v>1272</v>
      </c>
      <c r="H22" s="90">
        <v>1548</v>
      </c>
      <c r="I22" s="2">
        <v>1722</v>
      </c>
      <c r="J22" s="90">
        <v>1659</v>
      </c>
      <c r="K22" s="90">
        <v>1620</v>
      </c>
      <c r="L22" s="90">
        <v>1503</v>
      </c>
      <c r="M22" s="63">
        <v>1484</v>
      </c>
      <c r="N22" s="2">
        <v>1389</v>
      </c>
      <c r="O22" s="64">
        <f t="shared" si="0"/>
        <v>1414.0833333333333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12621</v>
      </c>
      <c r="D25" s="61">
        <f t="shared" ref="D25:N25" si="1">SUM(D7:D22)</f>
        <v>12667</v>
      </c>
      <c r="E25" s="61">
        <f t="shared" si="1"/>
        <v>12319</v>
      </c>
      <c r="F25" s="61">
        <f t="shared" si="1"/>
        <v>11824</v>
      </c>
      <c r="G25" s="61">
        <f t="shared" si="1"/>
        <v>11763</v>
      </c>
      <c r="H25" s="61">
        <f t="shared" si="1"/>
        <v>12391</v>
      </c>
      <c r="I25" s="61">
        <f t="shared" si="1"/>
        <v>12962</v>
      </c>
      <c r="J25" s="61">
        <f t="shared" si="1"/>
        <v>12435</v>
      </c>
      <c r="K25" s="61">
        <f t="shared" si="1"/>
        <v>11625</v>
      </c>
      <c r="L25" s="61">
        <f t="shared" si="1"/>
        <v>11287</v>
      </c>
      <c r="M25" s="61">
        <f t="shared" si="1"/>
        <v>11598</v>
      </c>
      <c r="N25" s="61">
        <f t="shared" si="1"/>
        <v>11291</v>
      </c>
      <c r="O25" s="64">
        <f>SUM(C25:N25)/12</f>
        <v>12065.25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1" spans="1:18" x14ac:dyDescent="0.2">
      <c r="A31" s="71" t="s">
        <v>76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70</v>
      </c>
    </row>
    <row r="33" spans="1:16" ht="13.5" thickBot="1" x14ac:dyDescent="0.25">
      <c r="A33" s="2" t="s">
        <v>73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93"/>
      <c r="B36" s="9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59" t="s">
        <v>64</v>
      </c>
    </row>
    <row r="37" spans="1:16" x14ac:dyDescent="0.2">
      <c r="A37" s="60" t="s">
        <v>51</v>
      </c>
      <c r="B37" s="11"/>
      <c r="C37" s="90">
        <v>41</v>
      </c>
      <c r="D37" s="90">
        <v>41</v>
      </c>
      <c r="E37" s="90">
        <v>39</v>
      </c>
      <c r="F37" s="90">
        <v>39</v>
      </c>
      <c r="G37" s="90">
        <v>39</v>
      </c>
      <c r="H37" s="90">
        <v>37</v>
      </c>
      <c r="I37" s="90">
        <v>40</v>
      </c>
      <c r="J37" s="90">
        <v>43</v>
      </c>
      <c r="K37" s="90">
        <v>38</v>
      </c>
      <c r="L37" s="90">
        <v>36</v>
      </c>
      <c r="M37" s="90">
        <v>38</v>
      </c>
      <c r="N37" s="90">
        <v>34</v>
      </c>
      <c r="O37" s="91">
        <f>SUM(C37:N37)/12</f>
        <v>38.75</v>
      </c>
    </row>
    <row r="38" spans="1:16" x14ac:dyDescent="0.2">
      <c r="A38" s="60" t="s">
        <v>52</v>
      </c>
      <c r="B38" s="11"/>
      <c r="C38" s="90">
        <v>4</v>
      </c>
      <c r="D38" s="90">
        <v>4</v>
      </c>
      <c r="E38" s="90">
        <v>3</v>
      </c>
      <c r="F38" s="90">
        <v>4</v>
      </c>
      <c r="G38" s="90">
        <v>3</v>
      </c>
      <c r="H38" s="90">
        <v>3</v>
      </c>
      <c r="I38" s="90">
        <v>3</v>
      </c>
      <c r="J38" s="90">
        <v>3</v>
      </c>
      <c r="K38" s="90">
        <v>2</v>
      </c>
      <c r="L38" s="90">
        <v>2</v>
      </c>
      <c r="M38" s="90">
        <v>2</v>
      </c>
      <c r="N38" s="90">
        <v>2</v>
      </c>
      <c r="O38" s="91">
        <f t="shared" ref="O38:O52" si="2">SUM(C38:N38)/12</f>
        <v>2.9166666666666665</v>
      </c>
    </row>
    <row r="39" spans="1:16" x14ac:dyDescent="0.2">
      <c r="A39" s="65" t="s">
        <v>19</v>
      </c>
      <c r="B39" s="11"/>
      <c r="C39" s="90">
        <v>476</v>
      </c>
      <c r="D39" s="90">
        <v>460</v>
      </c>
      <c r="E39" s="90">
        <v>461</v>
      </c>
      <c r="F39" s="90">
        <v>452</v>
      </c>
      <c r="G39" s="90">
        <v>440</v>
      </c>
      <c r="H39" s="90">
        <v>437</v>
      </c>
      <c r="I39" s="90">
        <v>439</v>
      </c>
      <c r="J39" s="90">
        <v>439</v>
      </c>
      <c r="K39" s="90">
        <v>444</v>
      </c>
      <c r="L39" s="90">
        <v>441</v>
      </c>
      <c r="M39" s="90">
        <v>435</v>
      </c>
      <c r="N39" s="90">
        <v>428</v>
      </c>
      <c r="O39" s="91">
        <f t="shared" si="2"/>
        <v>446</v>
      </c>
    </row>
    <row r="40" spans="1:16" x14ac:dyDescent="0.2">
      <c r="A40" s="65" t="s">
        <v>20</v>
      </c>
      <c r="B40" s="11"/>
      <c r="C40" s="90">
        <v>3</v>
      </c>
      <c r="D40" s="90">
        <v>3</v>
      </c>
      <c r="E40" s="90">
        <v>3</v>
      </c>
      <c r="F40" s="90">
        <v>2</v>
      </c>
      <c r="G40" s="90">
        <v>2</v>
      </c>
      <c r="H40" s="90">
        <v>3</v>
      </c>
      <c r="I40" s="90">
        <v>3</v>
      </c>
      <c r="J40" s="90">
        <v>2</v>
      </c>
      <c r="K40" s="90">
        <v>2</v>
      </c>
      <c r="L40" s="90">
        <v>2</v>
      </c>
      <c r="M40" s="90">
        <v>1</v>
      </c>
      <c r="N40" s="90">
        <v>1</v>
      </c>
      <c r="O40" s="91">
        <f t="shared" si="2"/>
        <v>2.25</v>
      </c>
    </row>
    <row r="41" spans="1:16" x14ac:dyDescent="0.2">
      <c r="A41" s="43" t="s">
        <v>53</v>
      </c>
      <c r="B41" s="11"/>
      <c r="C41" s="90">
        <v>14</v>
      </c>
      <c r="D41" s="90">
        <v>12</v>
      </c>
      <c r="E41" s="90">
        <v>10</v>
      </c>
      <c r="F41" s="90">
        <v>8</v>
      </c>
      <c r="G41" s="90">
        <v>8</v>
      </c>
      <c r="H41" s="90">
        <v>7</v>
      </c>
      <c r="I41" s="90">
        <v>10</v>
      </c>
      <c r="J41" s="90">
        <v>9</v>
      </c>
      <c r="K41" s="90">
        <v>6</v>
      </c>
      <c r="L41" s="90">
        <v>9</v>
      </c>
      <c r="M41" s="90">
        <v>10</v>
      </c>
      <c r="N41" s="90">
        <v>9</v>
      </c>
      <c r="O41" s="91">
        <f t="shared" si="2"/>
        <v>9.3333333333333339</v>
      </c>
    </row>
    <row r="42" spans="1:16" x14ac:dyDescent="0.2">
      <c r="A42" s="43" t="s">
        <v>35</v>
      </c>
      <c r="B42" s="11"/>
      <c r="C42" s="90">
        <v>168</v>
      </c>
      <c r="D42" s="90">
        <v>166</v>
      </c>
      <c r="E42" s="90">
        <v>161</v>
      </c>
      <c r="F42" s="90">
        <v>161</v>
      </c>
      <c r="G42" s="90">
        <v>163</v>
      </c>
      <c r="H42" s="90">
        <v>164</v>
      </c>
      <c r="I42" s="90">
        <v>171</v>
      </c>
      <c r="J42" s="90">
        <v>163</v>
      </c>
      <c r="K42" s="90">
        <v>158</v>
      </c>
      <c r="L42" s="90">
        <v>150</v>
      </c>
      <c r="M42" s="90">
        <v>152</v>
      </c>
      <c r="N42" s="90">
        <v>148</v>
      </c>
      <c r="O42" s="91">
        <f t="shared" si="2"/>
        <v>160.41666666666666</v>
      </c>
    </row>
    <row r="43" spans="1:16" x14ac:dyDescent="0.2">
      <c r="A43" s="65" t="s">
        <v>29</v>
      </c>
      <c r="B43" s="11"/>
      <c r="C43" s="90">
        <v>1369</v>
      </c>
      <c r="D43" s="90">
        <v>1393</v>
      </c>
      <c r="E43" s="90">
        <v>1368</v>
      </c>
      <c r="F43" s="90">
        <v>1359</v>
      </c>
      <c r="G43" s="90">
        <v>1375</v>
      </c>
      <c r="H43" s="90">
        <v>1373</v>
      </c>
      <c r="I43" s="90">
        <v>1355</v>
      </c>
      <c r="J43" s="90">
        <v>1327</v>
      </c>
      <c r="K43" s="90">
        <v>1342</v>
      </c>
      <c r="L43" s="90">
        <v>1330</v>
      </c>
      <c r="M43" s="90">
        <v>1344</v>
      </c>
      <c r="N43" s="90">
        <v>1267</v>
      </c>
      <c r="O43" s="91">
        <f t="shared" si="2"/>
        <v>1350.1666666666667</v>
      </c>
    </row>
    <row r="44" spans="1:16" x14ac:dyDescent="0.2">
      <c r="A44" s="65" t="s">
        <v>21</v>
      </c>
      <c r="B44" s="11"/>
      <c r="C44" s="90">
        <v>146</v>
      </c>
      <c r="D44" s="90">
        <v>145</v>
      </c>
      <c r="E44" s="90">
        <v>160</v>
      </c>
      <c r="F44" s="90">
        <v>154</v>
      </c>
      <c r="G44" s="90">
        <v>157</v>
      </c>
      <c r="H44" s="90">
        <v>151</v>
      </c>
      <c r="I44" s="90">
        <v>150</v>
      </c>
      <c r="J44" s="90">
        <v>149</v>
      </c>
      <c r="K44" s="90">
        <v>146</v>
      </c>
      <c r="L44" s="90">
        <v>157</v>
      </c>
      <c r="M44" s="90">
        <v>151</v>
      </c>
      <c r="N44" s="90">
        <v>142</v>
      </c>
      <c r="O44" s="91">
        <f t="shared" si="2"/>
        <v>150.66666666666666</v>
      </c>
    </row>
    <row r="45" spans="1:16" ht="15" x14ac:dyDescent="0.25">
      <c r="A45" s="43" t="s">
        <v>30</v>
      </c>
      <c r="B45" s="11"/>
      <c r="C45" s="90">
        <v>943</v>
      </c>
      <c r="D45" s="90">
        <v>925</v>
      </c>
      <c r="E45" s="90">
        <v>882</v>
      </c>
      <c r="F45" s="90">
        <v>815</v>
      </c>
      <c r="G45" s="90">
        <v>779</v>
      </c>
      <c r="H45" s="90">
        <v>755</v>
      </c>
      <c r="I45" s="90">
        <v>753</v>
      </c>
      <c r="J45" s="90">
        <v>702</v>
      </c>
      <c r="K45" s="90">
        <v>683</v>
      </c>
      <c r="L45" s="90">
        <v>725</v>
      </c>
      <c r="M45" s="90">
        <v>891</v>
      </c>
      <c r="N45" s="90">
        <v>880</v>
      </c>
      <c r="O45" s="91">
        <f t="shared" si="2"/>
        <v>811.08333333333337</v>
      </c>
      <c r="P45" s="23"/>
    </row>
    <row r="46" spans="1:16" x14ac:dyDescent="0.2">
      <c r="A46" s="43" t="s">
        <v>54</v>
      </c>
      <c r="B46" s="11"/>
      <c r="C46" s="90">
        <v>69</v>
      </c>
      <c r="D46" s="90">
        <v>70</v>
      </c>
      <c r="E46" s="90">
        <v>66</v>
      </c>
      <c r="F46" s="90">
        <v>67</v>
      </c>
      <c r="G46" s="90">
        <v>60</v>
      </c>
      <c r="H46" s="90">
        <v>63</v>
      </c>
      <c r="I46" s="90">
        <v>73</v>
      </c>
      <c r="J46" s="90">
        <v>72</v>
      </c>
      <c r="K46" s="90">
        <v>59</v>
      </c>
      <c r="L46" s="90">
        <v>62</v>
      </c>
      <c r="M46" s="90">
        <v>59</v>
      </c>
      <c r="N46" s="90">
        <v>56</v>
      </c>
      <c r="O46" s="91">
        <f t="shared" si="2"/>
        <v>64.666666666666671</v>
      </c>
    </row>
    <row r="47" spans="1:16" x14ac:dyDescent="0.2">
      <c r="A47" s="60" t="s">
        <v>22</v>
      </c>
      <c r="B47" s="11"/>
      <c r="C47" s="90">
        <v>198</v>
      </c>
      <c r="D47" s="90">
        <v>207</v>
      </c>
      <c r="E47" s="90">
        <v>196</v>
      </c>
      <c r="F47" s="90">
        <v>194</v>
      </c>
      <c r="G47" s="90">
        <v>192</v>
      </c>
      <c r="H47" s="90">
        <v>191</v>
      </c>
      <c r="I47" s="90">
        <v>200</v>
      </c>
      <c r="J47" s="90">
        <v>199</v>
      </c>
      <c r="K47" s="90">
        <v>206</v>
      </c>
      <c r="L47" s="90">
        <v>204</v>
      </c>
      <c r="M47" s="90">
        <v>200</v>
      </c>
      <c r="N47" s="90">
        <v>195</v>
      </c>
      <c r="O47" s="91">
        <f t="shared" si="2"/>
        <v>198.5</v>
      </c>
    </row>
    <row r="48" spans="1:16" x14ac:dyDescent="0.2">
      <c r="A48" s="60" t="s">
        <v>55</v>
      </c>
      <c r="B48" s="11"/>
      <c r="C48" s="90">
        <v>89</v>
      </c>
      <c r="D48" s="90">
        <v>80</v>
      </c>
      <c r="E48" s="90">
        <v>59</v>
      </c>
      <c r="F48" s="90">
        <v>44</v>
      </c>
      <c r="G48" s="90">
        <v>43</v>
      </c>
      <c r="H48" s="90">
        <v>41</v>
      </c>
      <c r="I48" s="90">
        <v>34</v>
      </c>
      <c r="J48" s="90">
        <v>36</v>
      </c>
      <c r="K48" s="90">
        <v>37</v>
      </c>
      <c r="L48" s="90">
        <v>45</v>
      </c>
      <c r="M48" s="90">
        <v>74</v>
      </c>
      <c r="N48" s="90">
        <v>72</v>
      </c>
      <c r="O48" s="91">
        <f t="shared" si="2"/>
        <v>54.5</v>
      </c>
    </row>
    <row r="49" spans="1:15" x14ac:dyDescent="0.2">
      <c r="A49" s="60" t="s">
        <v>56</v>
      </c>
      <c r="B49" s="11"/>
      <c r="C49" s="90">
        <v>620</v>
      </c>
      <c r="D49" s="90">
        <v>622</v>
      </c>
      <c r="E49" s="90">
        <v>618</v>
      </c>
      <c r="F49" s="90">
        <v>616</v>
      </c>
      <c r="G49" s="90">
        <v>603</v>
      </c>
      <c r="H49" s="90">
        <v>716</v>
      </c>
      <c r="I49" s="90">
        <v>764</v>
      </c>
      <c r="J49" s="90">
        <v>702</v>
      </c>
      <c r="K49" s="90">
        <v>566</v>
      </c>
      <c r="L49" s="90">
        <v>492</v>
      </c>
      <c r="M49" s="90">
        <v>474</v>
      </c>
      <c r="N49" s="90">
        <v>457</v>
      </c>
      <c r="O49" s="91">
        <f t="shared" si="2"/>
        <v>604.16666666666663</v>
      </c>
    </row>
    <row r="50" spans="1:15" x14ac:dyDescent="0.2">
      <c r="A50" s="60" t="s">
        <v>57</v>
      </c>
      <c r="B50" s="11"/>
      <c r="C50" s="90">
        <v>153</v>
      </c>
      <c r="D50" s="90">
        <v>159</v>
      </c>
      <c r="E50" s="90">
        <v>151</v>
      </c>
      <c r="F50" s="90">
        <v>145</v>
      </c>
      <c r="G50" s="90">
        <v>155</v>
      </c>
      <c r="H50" s="90">
        <v>149</v>
      </c>
      <c r="I50" s="90">
        <v>152</v>
      </c>
      <c r="J50" s="90">
        <v>146</v>
      </c>
      <c r="K50" s="90">
        <v>151</v>
      </c>
      <c r="L50" s="90">
        <v>137</v>
      </c>
      <c r="M50" s="90">
        <v>142</v>
      </c>
      <c r="N50" s="90">
        <v>139</v>
      </c>
      <c r="O50" s="91">
        <f t="shared" si="2"/>
        <v>148.25</v>
      </c>
    </row>
    <row r="51" spans="1:15" x14ac:dyDescent="0.2">
      <c r="A51" s="60" t="s">
        <v>58</v>
      </c>
      <c r="B51" s="11"/>
      <c r="C51" s="2">
        <v>938</v>
      </c>
      <c r="D51" s="90">
        <v>961</v>
      </c>
      <c r="E51" s="2">
        <v>921</v>
      </c>
      <c r="F51" s="90">
        <v>889</v>
      </c>
      <c r="G51" s="90">
        <v>914</v>
      </c>
      <c r="H51" s="90">
        <v>1274</v>
      </c>
      <c r="I51" s="90">
        <v>1643</v>
      </c>
      <c r="J51" s="90">
        <v>1554</v>
      </c>
      <c r="K51" s="90">
        <v>1029</v>
      </c>
      <c r="L51" s="90">
        <v>922</v>
      </c>
      <c r="M51" s="90">
        <v>916</v>
      </c>
      <c r="N51" s="90">
        <v>869</v>
      </c>
      <c r="O51" s="91">
        <f t="shared" si="2"/>
        <v>1069.1666666666667</v>
      </c>
    </row>
    <row r="52" spans="1:15" x14ac:dyDescent="0.2">
      <c r="A52" s="65" t="s">
        <v>59</v>
      </c>
      <c r="B52" s="11"/>
      <c r="C52" s="2">
        <v>651</v>
      </c>
      <c r="D52" s="90">
        <v>633</v>
      </c>
      <c r="E52" s="2">
        <v>640</v>
      </c>
      <c r="F52" s="90">
        <v>593</v>
      </c>
      <c r="G52" s="90">
        <v>686</v>
      </c>
      <c r="H52" s="90">
        <v>909</v>
      </c>
      <c r="I52" s="90">
        <v>986</v>
      </c>
      <c r="J52" s="90">
        <v>956</v>
      </c>
      <c r="K52" s="90">
        <v>889</v>
      </c>
      <c r="L52" s="90">
        <v>803</v>
      </c>
      <c r="M52" s="90">
        <v>805</v>
      </c>
      <c r="N52" s="90">
        <v>746</v>
      </c>
      <c r="O52" s="91">
        <f t="shared" si="2"/>
        <v>774.75</v>
      </c>
    </row>
    <row r="53" spans="1:15" ht="13.5" thickBot="1" x14ac:dyDescent="0.25">
      <c r="A53" s="10"/>
      <c r="B53" s="11"/>
      <c r="C53" s="92"/>
      <c r="D53" s="92"/>
      <c r="E53" s="92"/>
      <c r="F53" s="92"/>
      <c r="G53" s="92"/>
      <c r="H53" s="92"/>
      <c r="I53" s="92"/>
      <c r="J53" s="92"/>
      <c r="K53" s="92"/>
      <c r="L53" s="89"/>
      <c r="M53" s="92"/>
      <c r="N53" s="92"/>
      <c r="O53" s="91"/>
    </row>
    <row r="54" spans="1:15" x14ac:dyDescent="0.2">
      <c r="A54" s="5" t="s">
        <v>24</v>
      </c>
      <c r="B54" s="6"/>
      <c r="C54" s="67">
        <f>SUM(C37:C53)</f>
        <v>5882</v>
      </c>
      <c r="D54" s="67">
        <f t="shared" ref="D54:N54" si="3">SUM(D37:D53)</f>
        <v>5881</v>
      </c>
      <c r="E54" s="67">
        <f t="shared" si="3"/>
        <v>5738</v>
      </c>
      <c r="F54" s="67">
        <f t="shared" si="3"/>
        <v>5542</v>
      </c>
      <c r="G54" s="67">
        <f t="shared" si="3"/>
        <v>5619</v>
      </c>
      <c r="H54" s="67">
        <f t="shared" si="3"/>
        <v>6273</v>
      </c>
      <c r="I54" s="67">
        <f t="shared" si="3"/>
        <v>6776</v>
      </c>
      <c r="J54" s="67">
        <f t="shared" si="3"/>
        <v>6502</v>
      </c>
      <c r="K54" s="67">
        <f t="shared" si="3"/>
        <v>5758</v>
      </c>
      <c r="L54" s="67">
        <f t="shared" si="3"/>
        <v>5517</v>
      </c>
      <c r="M54" s="67">
        <f t="shared" si="3"/>
        <v>5694</v>
      </c>
      <c r="N54" s="67">
        <f t="shared" si="3"/>
        <v>5445</v>
      </c>
      <c r="O54" s="68">
        <f>SUM(C54:N54)/12</f>
        <v>5885.583333333333</v>
      </c>
    </row>
    <row r="55" spans="1:15" ht="13.5" thickBo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75"/>
    </row>
    <row r="56" spans="1:15" x14ac:dyDescent="0.2">
      <c r="A56" s="15" t="s">
        <v>61</v>
      </c>
      <c r="B56" s="11"/>
      <c r="C56" s="76">
        <f>C54/C25</f>
        <v>0.46604864907693527</v>
      </c>
      <c r="D56" s="76">
        <f t="shared" ref="D56:O56" si="4">D54/D25</f>
        <v>0.46427725586168783</v>
      </c>
      <c r="E56" s="76">
        <f t="shared" si="4"/>
        <v>0.46578456043510025</v>
      </c>
      <c r="F56" s="76">
        <f t="shared" si="4"/>
        <v>0.46870771312584575</v>
      </c>
      <c r="G56" s="76">
        <f t="shared" si="4"/>
        <v>0.47768426421831167</v>
      </c>
      <c r="H56" s="76">
        <f t="shared" si="4"/>
        <v>0.50625453958518274</v>
      </c>
      <c r="I56" s="76">
        <f t="shared" si="4"/>
        <v>0.52275883351334673</v>
      </c>
      <c r="J56" s="76">
        <f t="shared" si="4"/>
        <v>0.52287897064736633</v>
      </c>
      <c r="K56" s="76">
        <f t="shared" si="4"/>
        <v>0.49531182795698925</v>
      </c>
      <c r="L56" s="76">
        <f t="shared" si="4"/>
        <v>0.48879241605386731</v>
      </c>
      <c r="M56" s="76">
        <f t="shared" si="4"/>
        <v>0.49094671495085357</v>
      </c>
      <c r="N56" s="76">
        <f t="shared" si="4"/>
        <v>0.48224249402178726</v>
      </c>
      <c r="O56" s="77">
        <f t="shared" si="4"/>
        <v>0.48781279570115271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</row>
  </sheetData>
  <printOptions horizontalCentered="1"/>
  <pageMargins left="0.37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84" zoomScaleNormal="84" workbookViewId="0">
      <selection activeCell="T18" sqref="T18"/>
    </sheetView>
  </sheetViews>
  <sheetFormatPr defaultRowHeight="12.75" x14ac:dyDescent="0.2"/>
  <cols>
    <col min="1" max="1" width="21.140625" customWidth="1"/>
    <col min="2" max="2" width="4.7109375" customWidth="1"/>
    <col min="3" max="4" width="7.140625" bestFit="1" customWidth="1"/>
    <col min="5" max="5" width="8.28515625" customWidth="1"/>
    <col min="6" max="6" width="7.85546875" customWidth="1"/>
    <col min="7" max="12" width="7.140625" bestFit="1" customWidth="1"/>
    <col min="13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63">
        <v>87</v>
      </c>
      <c r="D7" s="88">
        <v>93</v>
      </c>
      <c r="E7" s="63">
        <v>94</v>
      </c>
      <c r="F7" s="63">
        <v>83</v>
      </c>
      <c r="G7" s="63">
        <v>86</v>
      </c>
      <c r="H7" s="63">
        <v>87</v>
      </c>
      <c r="I7" s="63">
        <v>89</v>
      </c>
      <c r="J7" s="11">
        <v>86</v>
      </c>
      <c r="K7" s="89">
        <v>85</v>
      </c>
      <c r="L7" s="89">
        <v>94</v>
      </c>
      <c r="M7" s="63">
        <v>93</v>
      </c>
      <c r="N7" s="63">
        <v>92</v>
      </c>
      <c r="O7" s="64">
        <f t="shared" ref="O7:O22" si="0">SUM(C7:N7)/12</f>
        <v>89.083333333333329</v>
      </c>
    </row>
    <row r="8" spans="1:15" x14ac:dyDescent="0.2">
      <c r="A8" s="60" t="s">
        <v>52</v>
      </c>
      <c r="B8" s="11"/>
      <c r="C8" s="63">
        <v>23</v>
      </c>
      <c r="D8" s="63">
        <v>21</v>
      </c>
      <c r="E8" s="63">
        <v>22</v>
      </c>
      <c r="F8" s="63">
        <v>24</v>
      </c>
      <c r="G8" s="63">
        <v>22</v>
      </c>
      <c r="H8" s="63">
        <v>19</v>
      </c>
      <c r="I8" s="63">
        <v>20</v>
      </c>
      <c r="J8" s="11">
        <v>19</v>
      </c>
      <c r="K8" s="89">
        <v>17</v>
      </c>
      <c r="L8" s="89">
        <v>20</v>
      </c>
      <c r="M8" s="63">
        <v>20</v>
      </c>
      <c r="N8" s="63">
        <v>17</v>
      </c>
      <c r="O8" s="64">
        <f t="shared" si="0"/>
        <v>20.333333333333332</v>
      </c>
    </row>
    <row r="9" spans="1:15" x14ac:dyDescent="0.2">
      <c r="A9" s="65" t="s">
        <v>19</v>
      </c>
      <c r="B9" s="11"/>
      <c r="C9" s="63">
        <v>1535</v>
      </c>
      <c r="D9" s="63">
        <v>1568</v>
      </c>
      <c r="E9" s="63">
        <v>1533</v>
      </c>
      <c r="F9" s="63">
        <v>1447</v>
      </c>
      <c r="G9" s="63">
        <v>1420</v>
      </c>
      <c r="H9" s="63">
        <v>1347</v>
      </c>
      <c r="I9" s="63">
        <v>1403</v>
      </c>
      <c r="J9" s="11">
        <v>1363</v>
      </c>
      <c r="K9" s="89">
        <v>1349</v>
      </c>
      <c r="L9" s="89">
        <v>1315</v>
      </c>
      <c r="M9" s="63">
        <v>1275</v>
      </c>
      <c r="N9" s="63">
        <v>1242</v>
      </c>
      <c r="O9" s="64">
        <f t="shared" si="0"/>
        <v>1399.75</v>
      </c>
    </row>
    <row r="10" spans="1:15" x14ac:dyDescent="0.2">
      <c r="A10" s="65" t="s">
        <v>20</v>
      </c>
      <c r="B10" s="11"/>
      <c r="C10" s="63">
        <v>29</v>
      </c>
      <c r="D10" s="63">
        <v>26</v>
      </c>
      <c r="E10" s="63">
        <v>28</v>
      </c>
      <c r="F10" s="63">
        <v>28</v>
      </c>
      <c r="G10" s="63">
        <v>29</v>
      </c>
      <c r="H10" s="63">
        <v>29</v>
      </c>
      <c r="I10" s="63">
        <v>27</v>
      </c>
      <c r="J10" s="11">
        <v>23</v>
      </c>
      <c r="K10" s="89">
        <v>22</v>
      </c>
      <c r="L10" s="89">
        <v>19</v>
      </c>
      <c r="M10" s="63">
        <v>18</v>
      </c>
      <c r="N10" s="63">
        <v>15</v>
      </c>
      <c r="O10" s="64">
        <f t="shared" si="0"/>
        <v>24.416666666666668</v>
      </c>
    </row>
    <row r="11" spans="1:15" x14ac:dyDescent="0.2">
      <c r="A11" s="43" t="s">
        <v>53</v>
      </c>
      <c r="B11" s="11"/>
      <c r="C11" s="63">
        <v>45</v>
      </c>
      <c r="D11" s="63">
        <v>51</v>
      </c>
      <c r="E11" s="63">
        <v>54</v>
      </c>
      <c r="F11" s="63">
        <v>47</v>
      </c>
      <c r="G11" s="63">
        <v>45</v>
      </c>
      <c r="H11" s="63">
        <v>43</v>
      </c>
      <c r="I11" s="63">
        <v>45</v>
      </c>
      <c r="J11" s="11">
        <v>45</v>
      </c>
      <c r="K11" s="89">
        <v>43</v>
      </c>
      <c r="L11" s="89">
        <v>45</v>
      </c>
      <c r="M11" s="63">
        <v>42</v>
      </c>
      <c r="N11" s="63">
        <v>40</v>
      </c>
      <c r="O11" s="64">
        <f t="shared" si="0"/>
        <v>45.416666666666664</v>
      </c>
    </row>
    <row r="12" spans="1:15" x14ac:dyDescent="0.2">
      <c r="A12" s="43" t="s">
        <v>35</v>
      </c>
      <c r="B12" s="11"/>
      <c r="C12" s="63">
        <v>2094</v>
      </c>
      <c r="D12" s="88">
        <v>2041</v>
      </c>
      <c r="E12" s="63">
        <v>2013</v>
      </c>
      <c r="F12" s="63">
        <v>1911</v>
      </c>
      <c r="G12" s="63">
        <v>1904</v>
      </c>
      <c r="H12" s="63">
        <v>1900</v>
      </c>
      <c r="I12" s="63">
        <v>1901</v>
      </c>
      <c r="J12" s="11">
        <v>1805</v>
      </c>
      <c r="K12" s="89">
        <v>1770</v>
      </c>
      <c r="L12" s="89">
        <v>1736</v>
      </c>
      <c r="M12" s="63">
        <v>1720</v>
      </c>
      <c r="N12" s="63">
        <v>1657</v>
      </c>
      <c r="O12" s="64">
        <f t="shared" si="0"/>
        <v>1871</v>
      </c>
    </row>
    <row r="13" spans="1:15" x14ac:dyDescent="0.2">
      <c r="A13" s="65" t="s">
        <v>29</v>
      </c>
      <c r="B13" s="11"/>
      <c r="C13" s="63">
        <v>2683</v>
      </c>
      <c r="D13" s="63">
        <v>2732</v>
      </c>
      <c r="E13" s="63">
        <v>2736</v>
      </c>
      <c r="F13" s="63">
        <v>2597</v>
      </c>
      <c r="G13" s="63">
        <v>2591</v>
      </c>
      <c r="H13" s="63">
        <v>2557</v>
      </c>
      <c r="I13" s="63">
        <v>2625</v>
      </c>
      <c r="J13" s="11">
        <v>2531</v>
      </c>
      <c r="K13" s="89">
        <v>2510</v>
      </c>
      <c r="L13" s="89">
        <v>2426</v>
      </c>
      <c r="M13" s="63">
        <v>2367</v>
      </c>
      <c r="N13" s="63">
        <v>2238</v>
      </c>
      <c r="O13" s="64">
        <f t="shared" si="0"/>
        <v>2549.4166666666665</v>
      </c>
    </row>
    <row r="14" spans="1:15" x14ac:dyDescent="0.2">
      <c r="A14" s="65" t="s">
        <v>21</v>
      </c>
      <c r="B14" s="11"/>
      <c r="C14" s="63">
        <v>427</v>
      </c>
      <c r="D14" s="63">
        <v>432</v>
      </c>
      <c r="E14" s="63">
        <v>410</v>
      </c>
      <c r="F14" s="63">
        <v>365</v>
      </c>
      <c r="G14" s="63">
        <v>358</v>
      </c>
      <c r="H14" s="63">
        <v>360</v>
      </c>
      <c r="I14" s="63">
        <v>373</v>
      </c>
      <c r="J14" s="11">
        <v>377</v>
      </c>
      <c r="K14" s="89">
        <v>375</v>
      </c>
      <c r="L14" s="89">
        <v>379</v>
      </c>
      <c r="M14" s="63">
        <v>410</v>
      </c>
      <c r="N14" s="63">
        <v>404</v>
      </c>
      <c r="O14" s="64">
        <f t="shared" si="0"/>
        <v>389.16666666666669</v>
      </c>
    </row>
    <row r="15" spans="1:15" x14ac:dyDescent="0.2">
      <c r="A15" s="43" t="s">
        <v>30</v>
      </c>
      <c r="B15" s="11"/>
      <c r="C15" s="63">
        <v>1381</v>
      </c>
      <c r="D15" s="63">
        <v>1387</v>
      </c>
      <c r="E15" s="63">
        <v>1318</v>
      </c>
      <c r="F15" s="63">
        <v>1171</v>
      </c>
      <c r="G15" s="63">
        <v>1121</v>
      </c>
      <c r="H15" s="63">
        <v>1102</v>
      </c>
      <c r="I15" s="63">
        <v>1144</v>
      </c>
      <c r="J15" s="11">
        <v>1124</v>
      </c>
      <c r="K15" s="89">
        <v>1143</v>
      </c>
      <c r="L15" s="89">
        <v>1177</v>
      </c>
      <c r="M15" s="63">
        <v>1609</v>
      </c>
      <c r="N15" s="63">
        <v>1599</v>
      </c>
      <c r="O15" s="64">
        <f t="shared" si="0"/>
        <v>1273</v>
      </c>
    </row>
    <row r="16" spans="1:15" x14ac:dyDescent="0.2">
      <c r="A16" s="43" t="s">
        <v>54</v>
      </c>
      <c r="B16" s="11"/>
      <c r="C16" s="63">
        <v>159</v>
      </c>
      <c r="D16" s="63">
        <v>161</v>
      </c>
      <c r="E16" s="63">
        <v>155</v>
      </c>
      <c r="F16" s="63">
        <v>148</v>
      </c>
      <c r="G16" s="63">
        <v>136</v>
      </c>
      <c r="H16" s="63">
        <v>146</v>
      </c>
      <c r="I16" s="63">
        <v>187</v>
      </c>
      <c r="J16" s="11">
        <v>162</v>
      </c>
      <c r="K16" s="89">
        <v>164</v>
      </c>
      <c r="L16" s="89">
        <v>183</v>
      </c>
      <c r="M16" s="63">
        <v>181</v>
      </c>
      <c r="N16" s="63">
        <v>184</v>
      </c>
      <c r="O16" s="64">
        <f t="shared" si="0"/>
        <v>163.83333333333334</v>
      </c>
    </row>
    <row r="17" spans="1:18" ht="15" x14ac:dyDescent="0.25">
      <c r="A17" s="60" t="s">
        <v>22</v>
      </c>
      <c r="B17" s="11"/>
      <c r="C17" s="63">
        <v>557</v>
      </c>
      <c r="D17" s="63">
        <v>549</v>
      </c>
      <c r="E17" s="63">
        <v>556</v>
      </c>
      <c r="F17" s="63">
        <v>532</v>
      </c>
      <c r="G17" s="63">
        <v>552</v>
      </c>
      <c r="H17" s="63">
        <v>543</v>
      </c>
      <c r="I17" s="63">
        <v>512</v>
      </c>
      <c r="J17" s="11">
        <v>499</v>
      </c>
      <c r="K17" s="89">
        <v>480</v>
      </c>
      <c r="L17" s="89">
        <v>431</v>
      </c>
      <c r="M17" s="63">
        <v>397</v>
      </c>
      <c r="N17" s="63">
        <v>403</v>
      </c>
      <c r="O17" s="64">
        <f t="shared" si="0"/>
        <v>500.91666666666669</v>
      </c>
      <c r="Q17" s="84"/>
      <c r="R17" s="84"/>
    </row>
    <row r="18" spans="1:18" x14ac:dyDescent="0.2">
      <c r="A18" s="60" t="s">
        <v>55</v>
      </c>
      <c r="B18" s="11"/>
      <c r="C18" s="63">
        <v>151</v>
      </c>
      <c r="D18" s="63">
        <v>146</v>
      </c>
      <c r="E18" s="63">
        <v>119</v>
      </c>
      <c r="F18" s="63">
        <v>105</v>
      </c>
      <c r="G18" s="63">
        <v>100</v>
      </c>
      <c r="H18" s="63">
        <v>91</v>
      </c>
      <c r="I18" s="63">
        <v>87</v>
      </c>
      <c r="J18" s="11">
        <v>81</v>
      </c>
      <c r="K18" s="89">
        <v>82</v>
      </c>
      <c r="L18" s="89">
        <v>97</v>
      </c>
      <c r="M18" s="63">
        <v>124</v>
      </c>
      <c r="N18" s="63">
        <v>131</v>
      </c>
      <c r="O18" s="64">
        <f t="shared" si="0"/>
        <v>109.5</v>
      </c>
    </row>
    <row r="19" spans="1:18" x14ac:dyDescent="0.2">
      <c r="A19" s="60" t="s">
        <v>56</v>
      </c>
      <c r="B19" s="11"/>
      <c r="C19" s="63">
        <v>1150</v>
      </c>
      <c r="D19" s="63">
        <v>1282</v>
      </c>
      <c r="E19" s="63">
        <v>1318</v>
      </c>
      <c r="F19" s="63">
        <v>1281</v>
      </c>
      <c r="G19" s="63">
        <v>1069</v>
      </c>
      <c r="H19" s="63">
        <v>1043</v>
      </c>
      <c r="I19" s="63">
        <v>1043</v>
      </c>
      <c r="J19" s="11">
        <v>1003</v>
      </c>
      <c r="K19" s="89">
        <v>848</v>
      </c>
      <c r="L19" s="89">
        <v>840</v>
      </c>
      <c r="M19" s="63">
        <v>1100</v>
      </c>
      <c r="N19" s="63">
        <v>1276</v>
      </c>
      <c r="O19" s="64">
        <f t="shared" si="0"/>
        <v>1104.4166666666667</v>
      </c>
    </row>
    <row r="20" spans="1:18" ht="15" x14ac:dyDescent="0.25">
      <c r="A20" s="60" t="s">
        <v>57</v>
      </c>
      <c r="B20" s="11"/>
      <c r="C20" s="63">
        <v>390</v>
      </c>
      <c r="D20" s="63">
        <v>211</v>
      </c>
      <c r="E20" s="63">
        <v>216</v>
      </c>
      <c r="F20" s="63">
        <v>204</v>
      </c>
      <c r="G20" s="63">
        <v>197</v>
      </c>
      <c r="H20" s="63">
        <v>185</v>
      </c>
      <c r="I20" s="63">
        <v>196</v>
      </c>
      <c r="J20" s="11">
        <v>187</v>
      </c>
      <c r="K20" s="89">
        <v>190</v>
      </c>
      <c r="L20" s="89">
        <v>191</v>
      </c>
      <c r="M20" s="63">
        <v>179</v>
      </c>
      <c r="N20" s="63">
        <v>164</v>
      </c>
      <c r="O20" s="64">
        <f t="shared" si="0"/>
        <v>209.16666666666666</v>
      </c>
      <c r="P20" s="23"/>
    </row>
    <row r="21" spans="1:18" x14ac:dyDescent="0.2">
      <c r="A21" s="60" t="s">
        <v>58</v>
      </c>
      <c r="B21" s="11"/>
      <c r="C21" s="63">
        <v>1453</v>
      </c>
      <c r="D21" s="63">
        <v>1593</v>
      </c>
      <c r="E21" s="63">
        <v>1605</v>
      </c>
      <c r="F21" s="63">
        <v>1487</v>
      </c>
      <c r="G21" s="63">
        <v>1502</v>
      </c>
      <c r="H21" s="63">
        <v>1876</v>
      </c>
      <c r="I21" s="63">
        <v>2352</v>
      </c>
      <c r="J21" s="11">
        <v>2232</v>
      </c>
      <c r="K21" s="89">
        <v>1652</v>
      </c>
      <c r="L21" s="89">
        <v>1489</v>
      </c>
      <c r="M21" s="63">
        <v>1526</v>
      </c>
      <c r="N21" s="63">
        <v>1428</v>
      </c>
      <c r="O21" s="64">
        <f t="shared" si="0"/>
        <v>1682.9166666666667</v>
      </c>
    </row>
    <row r="22" spans="1:18" x14ac:dyDescent="0.2">
      <c r="A22" s="65" t="s">
        <v>59</v>
      </c>
      <c r="B22" s="11"/>
      <c r="C22" s="63">
        <v>1388</v>
      </c>
      <c r="D22" s="63">
        <v>1452</v>
      </c>
      <c r="E22" s="63">
        <v>1592</v>
      </c>
      <c r="F22" s="63">
        <v>1435</v>
      </c>
      <c r="G22" s="63">
        <v>1401</v>
      </c>
      <c r="H22" s="63">
        <v>1766</v>
      </c>
      <c r="I22" s="63">
        <v>1946</v>
      </c>
      <c r="J22" s="11">
        <v>1880</v>
      </c>
      <c r="K22" s="89">
        <v>1823</v>
      </c>
      <c r="L22" s="89">
        <v>1518</v>
      </c>
      <c r="M22" s="63">
        <v>1367</v>
      </c>
      <c r="N22" s="63">
        <v>1156</v>
      </c>
      <c r="O22" s="64">
        <f t="shared" si="0"/>
        <v>1560.3333333333333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 t="shared" ref="C25:N25" si="1">SUM(C7:C22)</f>
        <v>13552</v>
      </c>
      <c r="D25" s="61">
        <f t="shared" si="1"/>
        <v>13745</v>
      </c>
      <c r="E25" s="61">
        <f t="shared" si="1"/>
        <v>13769</v>
      </c>
      <c r="F25" s="61">
        <f t="shared" si="1"/>
        <v>12865</v>
      </c>
      <c r="G25" s="61">
        <f t="shared" si="1"/>
        <v>12533</v>
      </c>
      <c r="H25" s="61">
        <f t="shared" si="1"/>
        <v>13094</v>
      </c>
      <c r="I25" s="61">
        <f t="shared" si="1"/>
        <v>13950</v>
      </c>
      <c r="J25" s="61">
        <f t="shared" si="1"/>
        <v>13417</v>
      </c>
      <c r="K25" s="61">
        <f t="shared" si="1"/>
        <v>12553</v>
      </c>
      <c r="L25" s="61">
        <f t="shared" si="1"/>
        <v>11960</v>
      </c>
      <c r="M25" s="61">
        <f t="shared" si="1"/>
        <v>12428</v>
      </c>
      <c r="N25" s="61">
        <f t="shared" si="1"/>
        <v>12046</v>
      </c>
      <c r="O25" s="64">
        <f>SUM(C25:N25)/12</f>
        <v>12992.666666666666</v>
      </c>
    </row>
    <row r="26" spans="1:18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8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11">
        <v>37</v>
      </c>
      <c r="D37" s="11">
        <v>39</v>
      </c>
      <c r="E37" s="11">
        <v>36</v>
      </c>
      <c r="F37" s="11">
        <v>36</v>
      </c>
      <c r="G37" s="11">
        <v>35</v>
      </c>
      <c r="H37" s="11">
        <v>37</v>
      </c>
      <c r="I37" s="11">
        <v>40</v>
      </c>
      <c r="J37" s="11">
        <v>38</v>
      </c>
      <c r="K37" s="89">
        <v>35</v>
      </c>
      <c r="L37" s="89">
        <v>40</v>
      </c>
      <c r="M37" s="11">
        <v>42</v>
      </c>
      <c r="N37" s="63">
        <v>37</v>
      </c>
      <c r="O37" s="64">
        <f t="shared" ref="O37:O52" si="2">SUM(C37:N37)/12</f>
        <v>37.666666666666664</v>
      </c>
    </row>
    <row r="38" spans="1:16" x14ac:dyDescent="0.2">
      <c r="A38" s="60" t="s">
        <v>52</v>
      </c>
      <c r="B38" s="11"/>
      <c r="C38" s="11">
        <v>4</v>
      </c>
      <c r="D38" s="11">
        <v>5</v>
      </c>
      <c r="E38" s="11">
        <v>5</v>
      </c>
      <c r="F38" s="11">
        <v>5</v>
      </c>
      <c r="G38" s="11">
        <v>4</v>
      </c>
      <c r="H38" s="11">
        <v>5</v>
      </c>
      <c r="I38" s="11">
        <v>4</v>
      </c>
      <c r="J38" s="11">
        <v>4</v>
      </c>
      <c r="K38" s="89">
        <v>3</v>
      </c>
      <c r="L38" s="89">
        <v>5</v>
      </c>
      <c r="M38" s="11">
        <v>5</v>
      </c>
      <c r="N38" s="63">
        <v>4</v>
      </c>
      <c r="O38" s="64">
        <f t="shared" si="2"/>
        <v>4.416666666666667</v>
      </c>
    </row>
    <row r="39" spans="1:16" x14ac:dyDescent="0.2">
      <c r="A39" s="65" t="s">
        <v>19</v>
      </c>
      <c r="B39" s="11"/>
      <c r="C39" s="11">
        <v>560</v>
      </c>
      <c r="D39" s="11">
        <v>569</v>
      </c>
      <c r="E39" s="11">
        <v>544</v>
      </c>
      <c r="F39" s="11">
        <v>520</v>
      </c>
      <c r="G39" s="11">
        <v>520</v>
      </c>
      <c r="H39" s="11">
        <v>492</v>
      </c>
      <c r="I39" s="11">
        <v>517</v>
      </c>
      <c r="J39" s="11">
        <v>509</v>
      </c>
      <c r="K39" s="89">
        <v>494</v>
      </c>
      <c r="L39" s="89">
        <v>489</v>
      </c>
      <c r="M39" s="11">
        <v>469</v>
      </c>
      <c r="N39" s="63">
        <v>456</v>
      </c>
      <c r="O39" s="64">
        <f t="shared" si="2"/>
        <v>511.58333333333331</v>
      </c>
    </row>
    <row r="40" spans="1:16" x14ac:dyDescent="0.2">
      <c r="A40" s="65" t="s">
        <v>20</v>
      </c>
      <c r="B40" s="11"/>
      <c r="C40" s="11">
        <v>2</v>
      </c>
      <c r="D40" s="11">
        <v>1</v>
      </c>
      <c r="E40" s="11">
        <v>2</v>
      </c>
      <c r="F40" s="11">
        <v>2</v>
      </c>
      <c r="G40" s="11">
        <v>2</v>
      </c>
      <c r="H40" s="11">
        <v>3</v>
      </c>
      <c r="I40" s="11">
        <v>3</v>
      </c>
      <c r="J40" s="11">
        <v>2</v>
      </c>
      <c r="K40" s="89">
        <v>3</v>
      </c>
      <c r="L40" s="89">
        <v>3</v>
      </c>
      <c r="M40" s="89">
        <v>4</v>
      </c>
      <c r="N40" s="63">
        <v>3</v>
      </c>
      <c r="O40" s="64">
        <f t="shared" si="2"/>
        <v>2.5</v>
      </c>
    </row>
    <row r="41" spans="1:16" x14ac:dyDescent="0.2">
      <c r="A41" s="43" t="s">
        <v>53</v>
      </c>
      <c r="B41" s="11"/>
      <c r="C41" s="11">
        <v>13</v>
      </c>
      <c r="D41" s="11">
        <v>17</v>
      </c>
      <c r="E41" s="11">
        <v>17</v>
      </c>
      <c r="F41" s="11">
        <v>13</v>
      </c>
      <c r="G41" s="11">
        <v>9</v>
      </c>
      <c r="H41" s="11">
        <v>11</v>
      </c>
      <c r="I41" s="11">
        <v>10</v>
      </c>
      <c r="J41" s="11">
        <v>11</v>
      </c>
      <c r="K41" s="89">
        <v>13</v>
      </c>
      <c r="L41" s="89">
        <v>16</v>
      </c>
      <c r="M41" s="11">
        <v>14</v>
      </c>
      <c r="N41" s="63">
        <v>13</v>
      </c>
      <c r="O41" s="64">
        <f t="shared" si="2"/>
        <v>13.083333333333334</v>
      </c>
    </row>
    <row r="42" spans="1:16" x14ac:dyDescent="0.2">
      <c r="A42" s="43" t="s">
        <v>35</v>
      </c>
      <c r="B42" s="11"/>
      <c r="C42" s="11">
        <v>244</v>
      </c>
      <c r="D42" s="11">
        <v>233</v>
      </c>
      <c r="E42" s="11">
        <v>237</v>
      </c>
      <c r="F42" s="11">
        <v>216</v>
      </c>
      <c r="G42" s="11">
        <v>227</v>
      </c>
      <c r="H42" s="11">
        <v>210</v>
      </c>
      <c r="I42" s="11">
        <v>206</v>
      </c>
      <c r="J42" s="11">
        <v>188</v>
      </c>
      <c r="K42" s="89">
        <v>178</v>
      </c>
      <c r="L42" s="89">
        <v>177</v>
      </c>
      <c r="M42" s="11">
        <v>163</v>
      </c>
      <c r="N42" s="63">
        <v>162</v>
      </c>
      <c r="O42" s="64">
        <f t="shared" si="2"/>
        <v>203.41666666666666</v>
      </c>
    </row>
    <row r="43" spans="1:16" x14ac:dyDescent="0.2">
      <c r="A43" s="65" t="s">
        <v>29</v>
      </c>
      <c r="B43" s="11"/>
      <c r="C43" s="11">
        <v>1574</v>
      </c>
      <c r="D43" s="11">
        <v>1619</v>
      </c>
      <c r="E43" s="11">
        <v>1615</v>
      </c>
      <c r="F43" s="11">
        <v>1531</v>
      </c>
      <c r="G43" s="11">
        <v>1539</v>
      </c>
      <c r="H43" s="11">
        <v>1517</v>
      </c>
      <c r="I43" s="11">
        <v>1576</v>
      </c>
      <c r="J43" s="11">
        <v>1523</v>
      </c>
      <c r="K43" s="89">
        <v>1494</v>
      </c>
      <c r="L43" s="89">
        <v>1437</v>
      </c>
      <c r="M43" s="11">
        <v>1383</v>
      </c>
      <c r="N43" s="63">
        <v>1306</v>
      </c>
      <c r="O43" s="64">
        <f t="shared" si="2"/>
        <v>1509.5</v>
      </c>
    </row>
    <row r="44" spans="1:16" x14ac:dyDescent="0.2">
      <c r="A44" s="65" t="s">
        <v>21</v>
      </c>
      <c r="B44" s="11"/>
      <c r="C44" s="11">
        <v>161</v>
      </c>
      <c r="D44" s="11">
        <v>160</v>
      </c>
      <c r="E44" s="11">
        <v>150</v>
      </c>
      <c r="F44" s="11">
        <v>137</v>
      </c>
      <c r="G44" s="11">
        <v>138</v>
      </c>
      <c r="H44" s="11">
        <v>141</v>
      </c>
      <c r="I44" s="11">
        <v>162</v>
      </c>
      <c r="J44" s="11">
        <v>165</v>
      </c>
      <c r="K44" s="89">
        <v>152</v>
      </c>
      <c r="L44" s="89">
        <v>156</v>
      </c>
      <c r="M44" s="11">
        <v>157</v>
      </c>
      <c r="N44" s="63">
        <v>150</v>
      </c>
      <c r="O44" s="64">
        <f t="shared" si="2"/>
        <v>152.41666666666666</v>
      </c>
    </row>
    <row r="45" spans="1:16" ht="15" x14ac:dyDescent="0.25">
      <c r="A45" s="43" t="s">
        <v>30</v>
      </c>
      <c r="B45" s="11"/>
      <c r="C45" s="11">
        <v>770</v>
      </c>
      <c r="D45" s="11">
        <v>757</v>
      </c>
      <c r="E45" s="11">
        <v>716</v>
      </c>
      <c r="F45" s="11">
        <v>643</v>
      </c>
      <c r="G45" s="11">
        <v>600</v>
      </c>
      <c r="H45" s="11">
        <v>606</v>
      </c>
      <c r="I45" s="11">
        <v>619</v>
      </c>
      <c r="J45" s="11">
        <v>610</v>
      </c>
      <c r="K45" s="89">
        <v>608</v>
      </c>
      <c r="L45" s="89">
        <v>634</v>
      </c>
      <c r="M45" s="11">
        <v>898</v>
      </c>
      <c r="N45" s="63">
        <v>866</v>
      </c>
      <c r="O45" s="64">
        <f t="shared" si="2"/>
        <v>693.91666666666663</v>
      </c>
      <c r="P45" s="23"/>
    </row>
    <row r="46" spans="1:16" x14ac:dyDescent="0.2">
      <c r="A46" s="43" t="s">
        <v>54</v>
      </c>
      <c r="B46" s="11"/>
      <c r="C46" s="11">
        <v>70</v>
      </c>
      <c r="D46" s="11">
        <v>72</v>
      </c>
      <c r="E46" s="11">
        <v>71</v>
      </c>
      <c r="F46" s="11">
        <v>67</v>
      </c>
      <c r="G46" s="11">
        <v>63</v>
      </c>
      <c r="H46" s="11">
        <v>70</v>
      </c>
      <c r="I46" s="11">
        <v>83</v>
      </c>
      <c r="J46" s="11">
        <v>71</v>
      </c>
      <c r="K46" s="89">
        <v>66</v>
      </c>
      <c r="L46" s="89">
        <v>70</v>
      </c>
      <c r="M46" s="11">
        <v>64</v>
      </c>
      <c r="N46" s="63">
        <v>63</v>
      </c>
      <c r="O46" s="64">
        <f t="shared" si="2"/>
        <v>69.166666666666671</v>
      </c>
    </row>
    <row r="47" spans="1:16" x14ac:dyDescent="0.2">
      <c r="A47" s="60" t="s">
        <v>22</v>
      </c>
      <c r="B47" s="11"/>
      <c r="C47" s="11">
        <v>285</v>
      </c>
      <c r="D47" s="11">
        <v>283</v>
      </c>
      <c r="E47" s="11">
        <v>285</v>
      </c>
      <c r="F47" s="11">
        <v>270</v>
      </c>
      <c r="G47" s="11">
        <v>277</v>
      </c>
      <c r="H47" s="11">
        <v>262</v>
      </c>
      <c r="I47" s="11">
        <v>250</v>
      </c>
      <c r="J47" s="11">
        <v>249</v>
      </c>
      <c r="K47" s="89">
        <v>245</v>
      </c>
      <c r="L47" s="89">
        <v>224</v>
      </c>
      <c r="M47" s="11">
        <v>201</v>
      </c>
      <c r="N47" s="63">
        <v>207</v>
      </c>
      <c r="O47" s="64">
        <f t="shared" si="2"/>
        <v>253.16666666666666</v>
      </c>
    </row>
    <row r="48" spans="1:16" x14ac:dyDescent="0.2">
      <c r="A48" s="60" t="s">
        <v>55</v>
      </c>
      <c r="B48" s="11"/>
      <c r="C48" s="11">
        <v>87</v>
      </c>
      <c r="D48" s="11">
        <v>79</v>
      </c>
      <c r="E48" s="11">
        <v>67</v>
      </c>
      <c r="F48" s="11">
        <v>57</v>
      </c>
      <c r="G48" s="11">
        <v>57</v>
      </c>
      <c r="H48" s="11">
        <v>51</v>
      </c>
      <c r="I48" s="11">
        <v>46</v>
      </c>
      <c r="J48" s="11">
        <v>41</v>
      </c>
      <c r="K48" s="89">
        <v>39</v>
      </c>
      <c r="L48" s="89">
        <v>52</v>
      </c>
      <c r="M48" s="11">
        <v>71</v>
      </c>
      <c r="N48" s="63">
        <v>74</v>
      </c>
      <c r="O48" s="64">
        <f t="shared" si="2"/>
        <v>60.083333333333336</v>
      </c>
    </row>
    <row r="49" spans="1:15" x14ac:dyDescent="0.2">
      <c r="A49" s="60" t="s">
        <v>56</v>
      </c>
      <c r="B49" s="11"/>
      <c r="C49" s="11">
        <v>488</v>
      </c>
      <c r="D49" s="11">
        <v>534</v>
      </c>
      <c r="E49" s="11">
        <v>555</v>
      </c>
      <c r="F49" s="11">
        <v>569</v>
      </c>
      <c r="G49" s="11">
        <v>533</v>
      </c>
      <c r="H49" s="11">
        <v>614</v>
      </c>
      <c r="I49" s="11">
        <v>679</v>
      </c>
      <c r="J49" s="11">
        <v>649</v>
      </c>
      <c r="K49" s="89">
        <v>512</v>
      </c>
      <c r="L49" s="89">
        <v>494</v>
      </c>
      <c r="M49" s="11">
        <v>565</v>
      </c>
      <c r="N49" s="63">
        <v>601</v>
      </c>
      <c r="O49" s="64">
        <f t="shared" si="2"/>
        <v>566.08333333333337</v>
      </c>
    </row>
    <row r="50" spans="1:15" x14ac:dyDescent="0.2">
      <c r="A50" s="60" t="s">
        <v>57</v>
      </c>
      <c r="B50" s="11"/>
      <c r="C50" s="11">
        <v>199</v>
      </c>
      <c r="D50" s="11">
        <v>194</v>
      </c>
      <c r="E50" s="11">
        <v>198</v>
      </c>
      <c r="F50" s="11">
        <v>184</v>
      </c>
      <c r="G50" s="11">
        <v>178</v>
      </c>
      <c r="H50" s="11">
        <v>168</v>
      </c>
      <c r="I50" s="11">
        <v>179</v>
      </c>
      <c r="J50" s="11">
        <v>167</v>
      </c>
      <c r="K50" s="89">
        <v>170</v>
      </c>
      <c r="L50" s="89">
        <v>172</v>
      </c>
      <c r="M50" s="11">
        <v>161</v>
      </c>
      <c r="N50" s="63">
        <v>147</v>
      </c>
      <c r="O50" s="64">
        <f t="shared" si="2"/>
        <v>176.41666666666666</v>
      </c>
    </row>
    <row r="51" spans="1:15" x14ac:dyDescent="0.2">
      <c r="A51" s="60" t="s">
        <v>58</v>
      </c>
      <c r="B51" s="11"/>
      <c r="C51" s="11">
        <v>1033</v>
      </c>
      <c r="D51" s="11">
        <v>1017</v>
      </c>
      <c r="E51" s="11">
        <v>1011</v>
      </c>
      <c r="F51" s="11">
        <v>920</v>
      </c>
      <c r="G51" s="11">
        <v>963</v>
      </c>
      <c r="H51" s="11">
        <v>1298</v>
      </c>
      <c r="I51" s="11">
        <v>1704</v>
      </c>
      <c r="J51" s="11">
        <v>1590</v>
      </c>
      <c r="K51" s="11">
        <v>1083</v>
      </c>
      <c r="L51" s="11">
        <v>954</v>
      </c>
      <c r="M51" s="11">
        <v>983</v>
      </c>
      <c r="N51" s="63">
        <v>922</v>
      </c>
      <c r="O51" s="64">
        <f t="shared" si="2"/>
        <v>1123.1666666666667</v>
      </c>
    </row>
    <row r="52" spans="1:15" x14ac:dyDescent="0.2">
      <c r="A52" s="65" t="s">
        <v>59</v>
      </c>
      <c r="B52" s="11"/>
      <c r="C52" s="11">
        <v>758</v>
      </c>
      <c r="D52" s="11">
        <v>781</v>
      </c>
      <c r="E52" s="11">
        <v>843</v>
      </c>
      <c r="F52" s="11">
        <v>793</v>
      </c>
      <c r="G52" s="11">
        <v>785</v>
      </c>
      <c r="H52" s="11">
        <v>1071</v>
      </c>
      <c r="I52" s="11">
        <v>1157</v>
      </c>
      <c r="J52" s="11">
        <v>1129</v>
      </c>
      <c r="K52" s="11">
        <v>1065</v>
      </c>
      <c r="L52" s="11">
        <v>849</v>
      </c>
      <c r="M52" s="11">
        <v>743</v>
      </c>
      <c r="N52" s="63">
        <v>634</v>
      </c>
      <c r="O52" s="64">
        <f t="shared" si="2"/>
        <v>884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87"/>
      <c r="M53" s="61"/>
      <c r="N53" s="61"/>
      <c r="O53" s="64"/>
    </row>
    <row r="54" spans="1:15" x14ac:dyDescent="0.2">
      <c r="A54" s="5" t="s">
        <v>24</v>
      </c>
      <c r="B54" s="6"/>
      <c r="C54" s="67">
        <f t="shared" ref="C54:N54" si="3">SUM(C37:C53)</f>
        <v>6285</v>
      </c>
      <c r="D54" s="67">
        <f t="shared" si="3"/>
        <v>6360</v>
      </c>
      <c r="E54" s="67">
        <f t="shared" si="3"/>
        <v>6352</v>
      </c>
      <c r="F54" s="67">
        <f t="shared" si="3"/>
        <v>5963</v>
      </c>
      <c r="G54" s="67">
        <f t="shared" si="3"/>
        <v>5930</v>
      </c>
      <c r="H54" s="67">
        <f t="shared" si="3"/>
        <v>6556</v>
      </c>
      <c r="I54" s="67">
        <f t="shared" si="3"/>
        <v>7235</v>
      </c>
      <c r="J54" s="67">
        <f t="shared" si="3"/>
        <v>6946</v>
      </c>
      <c r="K54" s="67">
        <f t="shared" si="3"/>
        <v>6160</v>
      </c>
      <c r="L54" s="67">
        <f t="shared" si="3"/>
        <v>5772</v>
      </c>
      <c r="M54" s="67">
        <f t="shared" si="3"/>
        <v>5923</v>
      </c>
      <c r="N54" s="67">
        <f t="shared" si="3"/>
        <v>5645</v>
      </c>
      <c r="O54" s="68">
        <f>SUM(C54:N54)/12</f>
        <v>6260.583333333333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 t="shared" ref="C56:O56" si="4">C54/C25</f>
        <v>0.46376918536009443</v>
      </c>
      <c r="D56" s="76">
        <f t="shared" si="4"/>
        <v>0.46271371407784651</v>
      </c>
      <c r="E56" s="76">
        <f t="shared" si="4"/>
        <v>0.46132616747766725</v>
      </c>
      <c r="F56" s="76">
        <f t="shared" si="4"/>
        <v>0.46350563544500584</v>
      </c>
      <c r="G56" s="76">
        <f t="shared" si="4"/>
        <v>0.47315088167238489</v>
      </c>
      <c r="H56" s="76">
        <f t="shared" si="4"/>
        <v>0.50068733771192908</v>
      </c>
      <c r="I56" s="76">
        <f t="shared" si="4"/>
        <v>0.51863799283154122</v>
      </c>
      <c r="J56" s="76">
        <f t="shared" si="4"/>
        <v>0.51770142356711635</v>
      </c>
      <c r="K56" s="76">
        <f t="shared" si="4"/>
        <v>0.49071934995618577</v>
      </c>
      <c r="L56" s="76">
        <f t="shared" si="4"/>
        <v>0.4826086956521739</v>
      </c>
      <c r="M56" s="76">
        <f t="shared" si="4"/>
        <v>0.47658513035082073</v>
      </c>
      <c r="N56" s="76">
        <f t="shared" si="4"/>
        <v>0.46862028889257845</v>
      </c>
      <c r="O56" s="77">
        <f t="shared" si="4"/>
        <v>0.48185514905844323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rintOptions horizontalCentered="1"/>
  <pageMargins left="0.37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70" workbookViewId="0">
      <selection activeCell="P31" sqref="P31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79">
        <v>62</v>
      </c>
      <c r="D7" s="62">
        <v>54</v>
      </c>
      <c r="E7" s="79">
        <v>53</v>
      </c>
      <c r="F7" s="79">
        <v>70</v>
      </c>
      <c r="G7" s="79">
        <v>66</v>
      </c>
      <c r="H7" s="79">
        <v>75</v>
      </c>
      <c r="I7" s="79">
        <v>73</v>
      </c>
      <c r="J7" s="81">
        <v>63</v>
      </c>
      <c r="K7" s="86">
        <v>64</v>
      </c>
      <c r="L7" s="63">
        <v>79</v>
      </c>
      <c r="M7" s="63">
        <v>83</v>
      </c>
      <c r="N7" s="63">
        <v>82</v>
      </c>
      <c r="O7" s="64">
        <f>SUM(C7:N7)/12</f>
        <v>68.666666666666671</v>
      </c>
    </row>
    <row r="8" spans="1:15" x14ac:dyDescent="0.2">
      <c r="A8" s="60" t="s">
        <v>52</v>
      </c>
      <c r="B8" s="11"/>
      <c r="C8" s="79">
        <v>32</v>
      </c>
      <c r="D8" s="79">
        <v>31</v>
      </c>
      <c r="E8" s="79">
        <v>33</v>
      </c>
      <c r="F8" s="79">
        <v>36</v>
      </c>
      <c r="G8" s="79">
        <v>38</v>
      </c>
      <c r="H8" s="79">
        <v>37</v>
      </c>
      <c r="I8" s="79">
        <v>36</v>
      </c>
      <c r="J8" s="81">
        <v>26</v>
      </c>
      <c r="K8" s="86">
        <v>26</v>
      </c>
      <c r="L8" s="63">
        <v>31</v>
      </c>
      <c r="M8" s="63">
        <v>29</v>
      </c>
      <c r="N8" s="63">
        <v>24</v>
      </c>
      <c r="O8" s="64">
        <f t="shared" ref="O8:O22" si="0">SUM(C8:N8)/12</f>
        <v>31.583333333333332</v>
      </c>
    </row>
    <row r="9" spans="1:15" x14ac:dyDescent="0.2">
      <c r="A9" s="65" t="s">
        <v>19</v>
      </c>
      <c r="B9" s="11"/>
      <c r="C9" s="79">
        <v>1329</v>
      </c>
      <c r="D9" s="79">
        <v>1332</v>
      </c>
      <c r="E9" s="79">
        <v>1324</v>
      </c>
      <c r="F9" s="79">
        <v>1492</v>
      </c>
      <c r="G9" s="79">
        <v>1569</v>
      </c>
      <c r="H9" s="79">
        <v>1632</v>
      </c>
      <c r="I9" s="79">
        <v>1585</v>
      </c>
      <c r="J9" s="81">
        <v>1569</v>
      </c>
      <c r="K9" s="86">
        <v>1577</v>
      </c>
      <c r="L9" s="63">
        <v>1615</v>
      </c>
      <c r="M9" s="63">
        <v>1568</v>
      </c>
      <c r="N9" s="63">
        <v>1517</v>
      </c>
      <c r="O9" s="64">
        <f t="shared" si="0"/>
        <v>1509.0833333333333</v>
      </c>
    </row>
    <row r="10" spans="1:15" x14ac:dyDescent="0.2">
      <c r="A10" s="65" t="s">
        <v>20</v>
      </c>
      <c r="B10" s="11"/>
      <c r="C10" s="79">
        <v>9</v>
      </c>
      <c r="D10" s="79">
        <v>11</v>
      </c>
      <c r="E10" s="79">
        <v>10</v>
      </c>
      <c r="F10" s="79">
        <v>13</v>
      </c>
      <c r="G10" s="79">
        <v>14</v>
      </c>
      <c r="H10" s="79">
        <v>14</v>
      </c>
      <c r="I10" s="79">
        <v>15</v>
      </c>
      <c r="J10" s="81">
        <v>14</v>
      </c>
      <c r="K10" s="86">
        <v>10</v>
      </c>
      <c r="L10" s="63">
        <v>14</v>
      </c>
      <c r="M10" s="63">
        <v>23</v>
      </c>
      <c r="N10" s="63">
        <v>26</v>
      </c>
      <c r="O10" s="64">
        <f t="shared" si="0"/>
        <v>14.416666666666666</v>
      </c>
    </row>
    <row r="11" spans="1:15" x14ac:dyDescent="0.2">
      <c r="A11" s="43" t="s">
        <v>53</v>
      </c>
      <c r="B11" s="11"/>
      <c r="C11" s="79">
        <v>43</v>
      </c>
      <c r="D11" s="79">
        <v>43</v>
      </c>
      <c r="E11" s="79">
        <v>40</v>
      </c>
      <c r="F11" s="79">
        <v>39</v>
      </c>
      <c r="G11" s="79">
        <v>39</v>
      </c>
      <c r="H11" s="79">
        <v>39</v>
      </c>
      <c r="I11" s="79">
        <v>40</v>
      </c>
      <c r="J11" s="81">
        <v>50</v>
      </c>
      <c r="K11" s="86">
        <v>44</v>
      </c>
      <c r="L11" s="63">
        <v>44</v>
      </c>
      <c r="M11" s="63">
        <v>48</v>
      </c>
      <c r="N11" s="63">
        <v>47</v>
      </c>
      <c r="O11" s="64">
        <f t="shared" si="0"/>
        <v>43</v>
      </c>
    </row>
    <row r="12" spans="1:15" x14ac:dyDescent="0.2">
      <c r="A12" s="43" t="s">
        <v>35</v>
      </c>
      <c r="B12" s="11"/>
      <c r="C12" s="79">
        <v>1812</v>
      </c>
      <c r="D12" s="62">
        <v>1845</v>
      </c>
      <c r="E12" s="79">
        <v>1797</v>
      </c>
      <c r="F12" s="79">
        <v>2040</v>
      </c>
      <c r="G12" s="79">
        <v>2115</v>
      </c>
      <c r="H12" s="79">
        <v>2148</v>
      </c>
      <c r="I12" s="79">
        <v>2177</v>
      </c>
      <c r="J12" s="81">
        <v>2080</v>
      </c>
      <c r="K12" s="86">
        <v>2094</v>
      </c>
      <c r="L12" s="62">
        <v>2060</v>
      </c>
      <c r="M12" s="63">
        <v>2079</v>
      </c>
      <c r="N12" s="63">
        <v>2039</v>
      </c>
      <c r="O12" s="64">
        <f t="shared" si="0"/>
        <v>2023.8333333333333</v>
      </c>
    </row>
    <row r="13" spans="1:15" x14ac:dyDescent="0.2">
      <c r="A13" s="65" t="s">
        <v>29</v>
      </c>
      <c r="B13" s="11"/>
      <c r="C13" s="79">
        <v>2400</v>
      </c>
      <c r="D13" s="79">
        <v>2505</v>
      </c>
      <c r="E13" s="79">
        <v>2488</v>
      </c>
      <c r="F13" s="79">
        <v>2815</v>
      </c>
      <c r="G13" s="79">
        <v>2912</v>
      </c>
      <c r="H13" s="79">
        <v>2988</v>
      </c>
      <c r="I13" s="79">
        <v>2987</v>
      </c>
      <c r="J13" s="81">
        <v>2896</v>
      </c>
      <c r="K13" s="86">
        <v>2921</v>
      </c>
      <c r="L13" s="62">
        <v>2790</v>
      </c>
      <c r="M13" s="63">
        <v>2692</v>
      </c>
      <c r="N13" s="63">
        <v>2614</v>
      </c>
      <c r="O13" s="64">
        <f t="shared" si="0"/>
        <v>2750.6666666666665</v>
      </c>
    </row>
    <row r="14" spans="1:15" x14ac:dyDescent="0.2">
      <c r="A14" s="65" t="s">
        <v>21</v>
      </c>
      <c r="B14" s="11"/>
      <c r="C14" s="79">
        <v>370</v>
      </c>
      <c r="D14" s="79">
        <v>371</v>
      </c>
      <c r="E14" s="79">
        <v>355</v>
      </c>
      <c r="F14" s="79">
        <v>370</v>
      </c>
      <c r="G14" s="79">
        <v>357</v>
      </c>
      <c r="H14" s="79">
        <v>371</v>
      </c>
      <c r="I14" s="79">
        <v>372</v>
      </c>
      <c r="J14" s="81">
        <v>358</v>
      </c>
      <c r="K14" s="86">
        <v>378</v>
      </c>
      <c r="L14" s="62">
        <v>373</v>
      </c>
      <c r="M14" s="63">
        <v>402</v>
      </c>
      <c r="N14" s="63">
        <v>416</v>
      </c>
      <c r="O14" s="64">
        <f t="shared" si="0"/>
        <v>374.41666666666669</v>
      </c>
    </row>
    <row r="15" spans="1:15" x14ac:dyDescent="0.2">
      <c r="A15" s="43" t="s">
        <v>30</v>
      </c>
      <c r="B15" s="11"/>
      <c r="C15" s="79">
        <v>1171</v>
      </c>
      <c r="D15" s="79">
        <v>1161</v>
      </c>
      <c r="E15" s="79">
        <v>1061</v>
      </c>
      <c r="F15" s="79">
        <v>1089</v>
      </c>
      <c r="G15" s="79">
        <v>1053</v>
      </c>
      <c r="H15" s="79">
        <v>1073</v>
      </c>
      <c r="I15" s="79">
        <v>1039</v>
      </c>
      <c r="J15" s="81">
        <v>1003</v>
      </c>
      <c r="K15" s="86">
        <v>989</v>
      </c>
      <c r="L15" s="62">
        <v>981</v>
      </c>
      <c r="M15" s="63">
        <v>1253</v>
      </c>
      <c r="N15" s="63">
        <v>1311</v>
      </c>
      <c r="O15" s="64">
        <f t="shared" si="0"/>
        <v>1098.6666666666667</v>
      </c>
    </row>
    <row r="16" spans="1:15" x14ac:dyDescent="0.2">
      <c r="A16" s="43" t="s">
        <v>54</v>
      </c>
      <c r="B16" s="11"/>
      <c r="C16" s="79">
        <v>111</v>
      </c>
      <c r="D16" s="79">
        <v>102</v>
      </c>
      <c r="E16" s="79">
        <v>100</v>
      </c>
      <c r="F16" s="79">
        <v>123</v>
      </c>
      <c r="G16" s="79">
        <v>151</v>
      </c>
      <c r="H16" s="79">
        <v>162</v>
      </c>
      <c r="I16" s="79">
        <v>174</v>
      </c>
      <c r="J16" s="81">
        <v>173</v>
      </c>
      <c r="K16" s="86">
        <v>155</v>
      </c>
      <c r="L16" s="62">
        <v>154</v>
      </c>
      <c r="M16" s="63">
        <v>173</v>
      </c>
      <c r="N16" s="63">
        <v>162</v>
      </c>
      <c r="O16" s="64">
        <f t="shared" si="0"/>
        <v>145</v>
      </c>
    </row>
    <row r="17" spans="1:18" ht="15" x14ac:dyDescent="0.25">
      <c r="A17" s="60" t="s">
        <v>22</v>
      </c>
      <c r="B17" s="11"/>
      <c r="C17" s="79">
        <v>163</v>
      </c>
      <c r="D17" s="79">
        <v>215</v>
      </c>
      <c r="E17" s="79">
        <v>212</v>
      </c>
      <c r="F17" s="79">
        <v>227</v>
      </c>
      <c r="G17" s="79">
        <v>223</v>
      </c>
      <c r="H17" s="79">
        <v>230</v>
      </c>
      <c r="I17" s="79">
        <v>226</v>
      </c>
      <c r="J17" s="81">
        <v>532</v>
      </c>
      <c r="K17" s="86">
        <v>560</v>
      </c>
      <c r="L17" s="62">
        <v>579</v>
      </c>
      <c r="M17" s="63">
        <v>569</v>
      </c>
      <c r="N17" s="63">
        <v>554</v>
      </c>
      <c r="O17" s="64">
        <f t="shared" si="0"/>
        <v>357.5</v>
      </c>
      <c r="Q17" s="84"/>
      <c r="R17" s="84"/>
    </row>
    <row r="18" spans="1:18" x14ac:dyDescent="0.2">
      <c r="A18" s="60" t="s">
        <v>55</v>
      </c>
      <c r="B18" s="11"/>
      <c r="C18" s="79">
        <v>107</v>
      </c>
      <c r="D18" s="79">
        <v>113</v>
      </c>
      <c r="E18" s="79">
        <v>101</v>
      </c>
      <c r="F18" s="79">
        <v>96</v>
      </c>
      <c r="G18" s="79">
        <v>96</v>
      </c>
      <c r="H18" s="79">
        <v>97</v>
      </c>
      <c r="I18" s="79">
        <v>92</v>
      </c>
      <c r="J18" s="81">
        <v>89</v>
      </c>
      <c r="K18" s="86">
        <v>100</v>
      </c>
      <c r="L18" s="63">
        <v>108</v>
      </c>
      <c r="M18" s="63">
        <v>120</v>
      </c>
      <c r="N18" s="63">
        <v>131</v>
      </c>
      <c r="O18" s="64">
        <f t="shared" si="0"/>
        <v>104.16666666666667</v>
      </c>
    </row>
    <row r="19" spans="1:18" x14ac:dyDescent="0.2">
      <c r="A19" s="60" t="s">
        <v>56</v>
      </c>
      <c r="B19" s="11"/>
      <c r="C19" s="79">
        <v>1057</v>
      </c>
      <c r="D19" s="79">
        <v>1042</v>
      </c>
      <c r="E19" s="79">
        <v>1024</v>
      </c>
      <c r="F19" s="79">
        <v>1063</v>
      </c>
      <c r="G19" s="79">
        <v>926</v>
      </c>
      <c r="H19" s="79">
        <v>966</v>
      </c>
      <c r="I19" s="79">
        <v>919</v>
      </c>
      <c r="J19" s="81">
        <v>835</v>
      </c>
      <c r="K19" s="86">
        <v>731</v>
      </c>
      <c r="L19" s="63">
        <v>664</v>
      </c>
      <c r="M19" s="63">
        <v>696</v>
      </c>
      <c r="N19" s="63">
        <v>1001</v>
      </c>
      <c r="O19" s="64">
        <f t="shared" si="0"/>
        <v>910.33333333333337</v>
      </c>
    </row>
    <row r="20" spans="1:18" ht="15" x14ac:dyDescent="0.25">
      <c r="A20" s="60" t="s">
        <v>57</v>
      </c>
      <c r="B20" s="11"/>
      <c r="C20" s="79">
        <v>327</v>
      </c>
      <c r="D20" s="79">
        <v>306</v>
      </c>
      <c r="E20" s="79">
        <v>289</v>
      </c>
      <c r="F20" s="79">
        <v>316</v>
      </c>
      <c r="G20" s="79">
        <v>446</v>
      </c>
      <c r="H20" s="79">
        <v>936</v>
      </c>
      <c r="I20" s="79">
        <v>1348</v>
      </c>
      <c r="J20" s="81">
        <v>1276</v>
      </c>
      <c r="K20" s="86">
        <v>802</v>
      </c>
      <c r="L20" s="63">
        <v>538</v>
      </c>
      <c r="M20" s="63">
        <v>423</v>
      </c>
      <c r="N20" s="63">
        <v>377</v>
      </c>
      <c r="O20" s="64">
        <f t="shared" si="0"/>
        <v>615.33333333333337</v>
      </c>
      <c r="P20" s="23"/>
    </row>
    <row r="21" spans="1:18" x14ac:dyDescent="0.2">
      <c r="A21" s="60" t="s">
        <v>58</v>
      </c>
      <c r="B21" s="11"/>
      <c r="C21" s="79">
        <v>1236</v>
      </c>
      <c r="D21" s="79">
        <v>1215</v>
      </c>
      <c r="E21" s="79">
        <v>1199</v>
      </c>
      <c r="F21" s="79">
        <v>1284</v>
      </c>
      <c r="G21" s="79">
        <v>1338</v>
      </c>
      <c r="H21" s="79">
        <v>1446</v>
      </c>
      <c r="I21" s="79">
        <v>1493</v>
      </c>
      <c r="J21" s="81">
        <v>1481</v>
      </c>
      <c r="K21" s="86">
        <v>1444</v>
      </c>
      <c r="L21" s="63">
        <v>1415</v>
      </c>
      <c r="M21" s="63">
        <v>1464</v>
      </c>
      <c r="N21" s="63">
        <v>1392</v>
      </c>
      <c r="O21" s="64">
        <f t="shared" si="0"/>
        <v>1367.25</v>
      </c>
    </row>
    <row r="22" spans="1:18" x14ac:dyDescent="0.2">
      <c r="A22" s="65" t="s">
        <v>59</v>
      </c>
      <c r="B22" s="11"/>
      <c r="C22" s="79">
        <v>1080</v>
      </c>
      <c r="D22" s="79">
        <v>1057</v>
      </c>
      <c r="E22" s="79">
        <v>958</v>
      </c>
      <c r="F22" s="79">
        <v>1068</v>
      </c>
      <c r="G22" s="79">
        <v>1248</v>
      </c>
      <c r="H22" s="79">
        <v>1269</v>
      </c>
      <c r="I22" s="79">
        <v>1376</v>
      </c>
      <c r="J22" s="81">
        <v>1446</v>
      </c>
      <c r="K22" s="86">
        <v>1493</v>
      </c>
      <c r="L22" s="63">
        <v>1456</v>
      </c>
      <c r="M22" s="63">
        <v>1329</v>
      </c>
      <c r="N22" s="63">
        <v>1274</v>
      </c>
      <c r="O22" s="64">
        <f t="shared" si="0"/>
        <v>1254.5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11309</v>
      </c>
      <c r="D25" s="61">
        <f t="shared" ref="D25:N25" si="1">SUM(D7:D22)</f>
        <v>11403</v>
      </c>
      <c r="E25" s="61">
        <f t="shared" si="1"/>
        <v>11044</v>
      </c>
      <c r="F25" s="61">
        <f t="shared" si="1"/>
        <v>12141</v>
      </c>
      <c r="G25" s="61">
        <f t="shared" si="1"/>
        <v>12591</v>
      </c>
      <c r="H25" s="61">
        <f t="shared" si="1"/>
        <v>13483</v>
      </c>
      <c r="I25" s="61">
        <f t="shared" si="1"/>
        <v>13952</v>
      </c>
      <c r="J25" s="61">
        <f t="shared" si="1"/>
        <v>13891</v>
      </c>
      <c r="K25" s="61">
        <f t="shared" si="1"/>
        <v>13388</v>
      </c>
      <c r="L25" s="61">
        <f t="shared" si="1"/>
        <v>12901</v>
      </c>
      <c r="M25" s="61">
        <f t="shared" si="1"/>
        <v>12951</v>
      </c>
      <c r="N25" s="61">
        <f t="shared" si="1"/>
        <v>12967</v>
      </c>
      <c r="O25" s="64">
        <f>SUM(C25:N25)/12</f>
        <v>12668.416666666666</v>
      </c>
    </row>
    <row r="26" spans="1:18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8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69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82">
        <v>26</v>
      </c>
      <c r="D37" s="82">
        <v>23</v>
      </c>
      <c r="E37" s="82">
        <v>26</v>
      </c>
      <c r="F37" s="82">
        <v>32</v>
      </c>
      <c r="G37" s="82">
        <v>31</v>
      </c>
      <c r="H37" s="82">
        <v>35</v>
      </c>
      <c r="I37" s="82">
        <v>35</v>
      </c>
      <c r="J37" s="82">
        <v>32</v>
      </c>
      <c r="K37" s="87">
        <v>32</v>
      </c>
      <c r="L37" s="63">
        <v>36</v>
      </c>
      <c r="M37" s="63">
        <v>37</v>
      </c>
      <c r="N37" s="63">
        <v>33</v>
      </c>
      <c r="O37" s="64">
        <f>SUM(C37:N37)/12</f>
        <v>31.5</v>
      </c>
    </row>
    <row r="38" spans="1:16" x14ac:dyDescent="0.2">
      <c r="A38" s="60" t="s">
        <v>52</v>
      </c>
      <c r="B38" s="11"/>
      <c r="C38" s="82">
        <v>6</v>
      </c>
      <c r="D38" s="82">
        <v>7</v>
      </c>
      <c r="E38" s="82">
        <v>7</v>
      </c>
      <c r="F38" s="82">
        <v>8</v>
      </c>
      <c r="G38" s="82">
        <v>8</v>
      </c>
      <c r="H38" s="82">
        <v>8</v>
      </c>
      <c r="I38" s="82">
        <v>8</v>
      </c>
      <c r="J38" s="82">
        <v>8</v>
      </c>
      <c r="K38" s="87">
        <v>7</v>
      </c>
      <c r="L38" s="63">
        <v>7</v>
      </c>
      <c r="M38" s="63">
        <v>7</v>
      </c>
      <c r="N38" s="63">
        <v>7</v>
      </c>
      <c r="O38" s="64">
        <f t="shared" ref="O38:O52" si="2">SUM(C38:N38)/12</f>
        <v>7.333333333333333</v>
      </c>
    </row>
    <row r="39" spans="1:16" x14ac:dyDescent="0.2">
      <c r="A39" s="65" t="s">
        <v>19</v>
      </c>
      <c r="B39" s="11"/>
      <c r="C39" s="82">
        <v>512</v>
      </c>
      <c r="D39" s="82">
        <v>508</v>
      </c>
      <c r="E39" s="82">
        <v>476</v>
      </c>
      <c r="F39" s="82">
        <v>530</v>
      </c>
      <c r="G39" s="82">
        <v>544</v>
      </c>
      <c r="H39" s="82">
        <v>558</v>
      </c>
      <c r="I39" s="82">
        <v>540</v>
      </c>
      <c r="J39" s="82">
        <v>553</v>
      </c>
      <c r="K39" s="87">
        <v>570</v>
      </c>
      <c r="L39" s="63">
        <v>586</v>
      </c>
      <c r="M39" s="63">
        <v>569</v>
      </c>
      <c r="N39" s="63">
        <v>545</v>
      </c>
      <c r="O39" s="64">
        <f t="shared" si="2"/>
        <v>540.91666666666663</v>
      </c>
    </row>
    <row r="40" spans="1:16" x14ac:dyDescent="0.2">
      <c r="A40" s="65" t="s">
        <v>20</v>
      </c>
      <c r="B40" s="11"/>
      <c r="C40" s="82">
        <v>0</v>
      </c>
      <c r="D40" s="82">
        <v>1</v>
      </c>
      <c r="E40" s="82">
        <v>0</v>
      </c>
      <c r="F40" s="82">
        <v>2</v>
      </c>
      <c r="G40" s="82">
        <v>1</v>
      </c>
      <c r="H40" s="82">
        <v>2</v>
      </c>
      <c r="I40" s="82">
        <v>2</v>
      </c>
      <c r="J40" s="82">
        <v>3</v>
      </c>
      <c r="K40" s="87">
        <v>3</v>
      </c>
      <c r="L40" s="63">
        <v>2</v>
      </c>
      <c r="M40" s="85">
        <v>4</v>
      </c>
      <c r="N40" s="63">
        <v>4</v>
      </c>
      <c r="O40" s="64">
        <f t="shared" si="2"/>
        <v>2</v>
      </c>
    </row>
    <row r="41" spans="1:16" x14ac:dyDescent="0.2">
      <c r="A41" s="43" t="s">
        <v>53</v>
      </c>
      <c r="B41" s="11"/>
      <c r="C41" s="82">
        <v>9</v>
      </c>
      <c r="D41" s="82">
        <v>9</v>
      </c>
      <c r="E41" s="82">
        <v>9</v>
      </c>
      <c r="F41" s="82">
        <v>10</v>
      </c>
      <c r="G41" s="82">
        <v>12</v>
      </c>
      <c r="H41" s="82">
        <v>12</v>
      </c>
      <c r="I41" s="82">
        <v>11</v>
      </c>
      <c r="J41" s="82">
        <v>15</v>
      </c>
      <c r="K41" s="87">
        <v>10</v>
      </c>
      <c r="L41" s="63">
        <v>10</v>
      </c>
      <c r="M41" s="63">
        <v>13</v>
      </c>
      <c r="N41" s="63">
        <v>12</v>
      </c>
      <c r="O41" s="64">
        <f t="shared" si="2"/>
        <v>11</v>
      </c>
    </row>
    <row r="42" spans="1:16" x14ac:dyDescent="0.2">
      <c r="A42" s="43" t="s">
        <v>35</v>
      </c>
      <c r="B42" s="11"/>
      <c r="C42" s="82">
        <v>214</v>
      </c>
      <c r="D42" s="82">
        <v>212</v>
      </c>
      <c r="E42" s="82">
        <v>222</v>
      </c>
      <c r="F42" s="82">
        <v>235</v>
      </c>
      <c r="G42" s="82">
        <v>240</v>
      </c>
      <c r="H42" s="82">
        <v>241</v>
      </c>
      <c r="I42" s="82">
        <v>252</v>
      </c>
      <c r="J42" s="82">
        <v>235</v>
      </c>
      <c r="K42" s="87">
        <v>240</v>
      </c>
      <c r="L42" s="63">
        <v>238</v>
      </c>
      <c r="M42" s="63">
        <v>239</v>
      </c>
      <c r="N42" s="63">
        <v>233</v>
      </c>
      <c r="O42" s="64">
        <f t="shared" si="2"/>
        <v>233.41666666666666</v>
      </c>
    </row>
    <row r="43" spans="1:16" x14ac:dyDescent="0.2">
      <c r="A43" s="65" t="s">
        <v>29</v>
      </c>
      <c r="B43" s="11"/>
      <c r="C43" s="82">
        <v>1404</v>
      </c>
      <c r="D43" s="82">
        <v>1481</v>
      </c>
      <c r="E43" s="82">
        <v>1500</v>
      </c>
      <c r="F43" s="82">
        <v>1702</v>
      </c>
      <c r="G43" s="82">
        <v>1724</v>
      </c>
      <c r="H43" s="82">
        <v>1767</v>
      </c>
      <c r="I43" s="82">
        <v>1784</v>
      </c>
      <c r="J43" s="82">
        <v>1716</v>
      </c>
      <c r="K43" s="87">
        <v>1740</v>
      </c>
      <c r="L43" s="63">
        <v>1650</v>
      </c>
      <c r="M43" s="63">
        <v>1581</v>
      </c>
      <c r="N43" s="63">
        <v>1533</v>
      </c>
      <c r="O43" s="64">
        <f t="shared" si="2"/>
        <v>1631.8333333333333</v>
      </c>
    </row>
    <row r="44" spans="1:16" x14ac:dyDescent="0.2">
      <c r="A44" s="65" t="s">
        <v>21</v>
      </c>
      <c r="B44" s="11"/>
      <c r="C44" s="82">
        <v>138</v>
      </c>
      <c r="D44" s="82">
        <v>134</v>
      </c>
      <c r="E44" s="82">
        <v>129</v>
      </c>
      <c r="F44" s="82">
        <v>143</v>
      </c>
      <c r="G44" s="82">
        <v>142</v>
      </c>
      <c r="H44" s="82">
        <v>149</v>
      </c>
      <c r="I44" s="82">
        <v>154</v>
      </c>
      <c r="J44" s="82">
        <v>149</v>
      </c>
      <c r="K44" s="87">
        <v>152</v>
      </c>
      <c r="L44" s="63">
        <v>152</v>
      </c>
      <c r="M44" s="63">
        <v>151</v>
      </c>
      <c r="N44" s="63">
        <v>150</v>
      </c>
      <c r="O44" s="64">
        <f t="shared" si="2"/>
        <v>145.25</v>
      </c>
    </row>
    <row r="45" spans="1:16" ht="15" x14ac:dyDescent="0.25">
      <c r="A45" s="43" t="s">
        <v>30</v>
      </c>
      <c r="B45" s="11"/>
      <c r="C45" s="82">
        <v>714</v>
      </c>
      <c r="D45" s="82">
        <v>701</v>
      </c>
      <c r="E45" s="82">
        <v>641</v>
      </c>
      <c r="F45" s="82">
        <v>648</v>
      </c>
      <c r="G45" s="82">
        <v>623</v>
      </c>
      <c r="H45" s="82">
        <v>634</v>
      </c>
      <c r="I45" s="82">
        <v>613</v>
      </c>
      <c r="J45" s="82">
        <v>593</v>
      </c>
      <c r="K45" s="87">
        <v>565</v>
      </c>
      <c r="L45" s="63">
        <v>543</v>
      </c>
      <c r="M45" s="63">
        <v>709</v>
      </c>
      <c r="N45" s="63">
        <v>729</v>
      </c>
      <c r="O45" s="64">
        <f t="shared" si="2"/>
        <v>642.75</v>
      </c>
      <c r="P45" s="23"/>
    </row>
    <row r="46" spans="1:16" x14ac:dyDescent="0.2">
      <c r="A46" s="43" t="s">
        <v>54</v>
      </c>
      <c r="B46" s="11"/>
      <c r="C46" s="82">
        <v>58</v>
      </c>
      <c r="D46" s="82">
        <v>52</v>
      </c>
      <c r="E46" s="82">
        <v>49</v>
      </c>
      <c r="F46" s="82">
        <v>59</v>
      </c>
      <c r="G46" s="82">
        <v>73</v>
      </c>
      <c r="H46" s="82">
        <v>79</v>
      </c>
      <c r="I46" s="82">
        <v>81</v>
      </c>
      <c r="J46" s="82">
        <v>82</v>
      </c>
      <c r="K46" s="87">
        <v>66</v>
      </c>
      <c r="L46" s="63">
        <v>65</v>
      </c>
      <c r="M46" s="63">
        <v>80</v>
      </c>
      <c r="N46" s="63">
        <v>74</v>
      </c>
      <c r="O46" s="64">
        <f t="shared" si="2"/>
        <v>68.166666666666671</v>
      </c>
    </row>
    <row r="47" spans="1:16" x14ac:dyDescent="0.2">
      <c r="A47" s="60" t="s">
        <v>22</v>
      </c>
      <c r="B47" s="11"/>
      <c r="C47" s="82">
        <v>89</v>
      </c>
      <c r="D47" s="82">
        <v>121</v>
      </c>
      <c r="E47" s="82">
        <v>119</v>
      </c>
      <c r="F47" s="82">
        <v>134</v>
      </c>
      <c r="G47" s="82">
        <v>127</v>
      </c>
      <c r="H47" s="82">
        <v>135</v>
      </c>
      <c r="I47" s="82">
        <v>130</v>
      </c>
      <c r="J47" s="82">
        <v>275</v>
      </c>
      <c r="K47" s="87">
        <v>294</v>
      </c>
      <c r="L47" s="63">
        <v>305</v>
      </c>
      <c r="M47" s="63">
        <v>292</v>
      </c>
      <c r="N47" s="63">
        <v>287</v>
      </c>
      <c r="O47" s="64">
        <f t="shared" si="2"/>
        <v>192.33333333333334</v>
      </c>
    </row>
    <row r="48" spans="1:16" x14ac:dyDescent="0.2">
      <c r="A48" s="60" t="s">
        <v>55</v>
      </c>
      <c r="B48" s="11"/>
      <c r="C48" s="82">
        <v>64</v>
      </c>
      <c r="D48" s="82">
        <v>69</v>
      </c>
      <c r="E48" s="82">
        <v>60</v>
      </c>
      <c r="F48" s="82">
        <v>60</v>
      </c>
      <c r="G48" s="82">
        <v>54</v>
      </c>
      <c r="H48" s="82">
        <v>56</v>
      </c>
      <c r="I48" s="82">
        <v>56</v>
      </c>
      <c r="J48" s="82">
        <v>47</v>
      </c>
      <c r="K48" s="87">
        <v>55</v>
      </c>
      <c r="L48" s="63">
        <v>59</v>
      </c>
      <c r="M48" s="63">
        <v>65</v>
      </c>
      <c r="N48" s="63">
        <v>71</v>
      </c>
      <c r="O48" s="64">
        <f t="shared" si="2"/>
        <v>59.666666666666664</v>
      </c>
    </row>
    <row r="49" spans="1:15" x14ac:dyDescent="0.2">
      <c r="A49" s="60" t="s">
        <v>56</v>
      </c>
      <c r="B49" s="11"/>
      <c r="C49" s="82">
        <v>401</v>
      </c>
      <c r="D49" s="82">
        <v>383</v>
      </c>
      <c r="E49" s="82">
        <v>369</v>
      </c>
      <c r="F49" s="82">
        <v>410</v>
      </c>
      <c r="G49" s="82">
        <v>388</v>
      </c>
      <c r="H49" s="82">
        <v>504</v>
      </c>
      <c r="I49" s="82">
        <v>597</v>
      </c>
      <c r="J49" s="82">
        <v>571</v>
      </c>
      <c r="K49" s="87">
        <v>461</v>
      </c>
      <c r="L49" s="63">
        <v>406</v>
      </c>
      <c r="M49" s="63">
        <v>413</v>
      </c>
      <c r="N49" s="63">
        <v>458</v>
      </c>
      <c r="O49" s="64">
        <f t="shared" si="2"/>
        <v>446.75</v>
      </c>
    </row>
    <row r="50" spans="1:15" x14ac:dyDescent="0.2">
      <c r="A50" s="60" t="s">
        <v>57</v>
      </c>
      <c r="B50" s="11"/>
      <c r="C50" s="82">
        <v>197</v>
      </c>
      <c r="D50" s="82">
        <v>183</v>
      </c>
      <c r="E50" s="82">
        <v>180</v>
      </c>
      <c r="F50" s="82">
        <v>185</v>
      </c>
      <c r="G50" s="82">
        <v>281</v>
      </c>
      <c r="H50" s="82">
        <v>695</v>
      </c>
      <c r="I50" s="82">
        <v>1077</v>
      </c>
      <c r="J50" s="82">
        <v>1013</v>
      </c>
      <c r="K50" s="87">
        <v>578</v>
      </c>
      <c r="L50" s="63">
        <v>360</v>
      </c>
      <c r="M50" s="63">
        <v>285</v>
      </c>
      <c r="N50" s="63">
        <v>244</v>
      </c>
      <c r="O50" s="64">
        <f t="shared" si="2"/>
        <v>439.83333333333331</v>
      </c>
    </row>
    <row r="51" spans="1:15" x14ac:dyDescent="0.2">
      <c r="A51" s="60" t="s">
        <v>58</v>
      </c>
      <c r="B51" s="11"/>
      <c r="C51" s="82">
        <v>794</v>
      </c>
      <c r="D51" s="82">
        <v>784</v>
      </c>
      <c r="E51" s="82">
        <v>789</v>
      </c>
      <c r="F51" s="82">
        <v>838</v>
      </c>
      <c r="G51" s="82">
        <v>880</v>
      </c>
      <c r="H51" s="82">
        <v>978</v>
      </c>
      <c r="I51" s="82">
        <v>1042</v>
      </c>
      <c r="J51" s="82">
        <v>1053</v>
      </c>
      <c r="K51" s="82">
        <v>992</v>
      </c>
      <c r="L51" s="63">
        <v>971</v>
      </c>
      <c r="M51" s="63">
        <v>994</v>
      </c>
      <c r="N51" s="63">
        <v>934</v>
      </c>
      <c r="O51" s="64">
        <f t="shared" si="2"/>
        <v>920.75</v>
      </c>
    </row>
    <row r="52" spans="1:15" x14ac:dyDescent="0.2">
      <c r="A52" s="65" t="s">
        <v>59</v>
      </c>
      <c r="B52" s="11"/>
      <c r="C52" s="82">
        <v>570</v>
      </c>
      <c r="D52" s="82">
        <v>557</v>
      </c>
      <c r="E52" s="82">
        <v>514</v>
      </c>
      <c r="F52" s="82">
        <v>582</v>
      </c>
      <c r="G52" s="82">
        <v>681</v>
      </c>
      <c r="H52" s="82">
        <v>709</v>
      </c>
      <c r="I52" s="82">
        <v>779</v>
      </c>
      <c r="J52" s="82">
        <v>837</v>
      </c>
      <c r="K52" s="82">
        <v>839</v>
      </c>
      <c r="L52" s="63">
        <v>805</v>
      </c>
      <c r="M52" s="63">
        <v>727</v>
      </c>
      <c r="N52" s="63">
        <v>682</v>
      </c>
      <c r="O52" s="64">
        <f t="shared" si="2"/>
        <v>690.16666666666663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61"/>
      <c r="M53" s="61"/>
      <c r="N53" s="61"/>
      <c r="O53" s="64"/>
    </row>
    <row r="54" spans="1:15" x14ac:dyDescent="0.2">
      <c r="A54" s="5" t="s">
        <v>24</v>
      </c>
      <c r="B54" s="6"/>
      <c r="C54" s="67">
        <f>SUM(C37:C53)</f>
        <v>5196</v>
      </c>
      <c r="D54" s="67">
        <f t="shared" ref="D54:N54" si="3">SUM(D37:D53)</f>
        <v>5225</v>
      </c>
      <c r="E54" s="67">
        <f t="shared" si="3"/>
        <v>5090</v>
      </c>
      <c r="F54" s="67">
        <f t="shared" si="3"/>
        <v>5578</v>
      </c>
      <c r="G54" s="67">
        <f t="shared" si="3"/>
        <v>5809</v>
      </c>
      <c r="H54" s="67">
        <f t="shared" si="3"/>
        <v>6562</v>
      </c>
      <c r="I54" s="67">
        <f t="shared" si="3"/>
        <v>7161</v>
      </c>
      <c r="J54" s="67">
        <f t="shared" si="3"/>
        <v>7182</v>
      </c>
      <c r="K54" s="67">
        <f t="shared" si="3"/>
        <v>6604</v>
      </c>
      <c r="L54" s="67">
        <f t="shared" si="3"/>
        <v>6195</v>
      </c>
      <c r="M54" s="67">
        <f t="shared" si="3"/>
        <v>6166</v>
      </c>
      <c r="N54" s="67">
        <f t="shared" si="3"/>
        <v>5996</v>
      </c>
      <c r="O54" s="68">
        <f>SUM(C54:N54)/12</f>
        <v>6063.666666666667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>C54/C25</f>
        <v>0.45945706959059157</v>
      </c>
      <c r="D56" s="76">
        <f t="shared" ref="D56:O56" si="4">D54/D25</f>
        <v>0.45821275103043058</v>
      </c>
      <c r="E56" s="76">
        <f t="shared" si="4"/>
        <v>0.46088373777616803</v>
      </c>
      <c r="F56" s="76">
        <f t="shared" si="4"/>
        <v>0.45943497240754466</v>
      </c>
      <c r="G56" s="76">
        <f t="shared" si="4"/>
        <v>0.46136128981018187</v>
      </c>
      <c r="H56" s="76">
        <f t="shared" si="4"/>
        <v>0.48668693910850702</v>
      </c>
      <c r="I56" s="76">
        <f t="shared" si="4"/>
        <v>0.51325974770642202</v>
      </c>
      <c r="J56" s="76">
        <f t="shared" si="4"/>
        <v>0.51702541213735509</v>
      </c>
      <c r="K56" s="76">
        <f t="shared" si="4"/>
        <v>0.49327756199581713</v>
      </c>
      <c r="L56" s="76">
        <f t="shared" si="4"/>
        <v>0.4801953336950624</v>
      </c>
      <c r="M56" s="76">
        <f t="shared" si="4"/>
        <v>0.47610223148791597</v>
      </c>
      <c r="N56" s="76">
        <f t="shared" si="4"/>
        <v>0.46240456543533587</v>
      </c>
      <c r="O56" s="77">
        <f t="shared" si="4"/>
        <v>0.47864439781346002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rintOptions horizontalCentered="1"/>
  <pageMargins left="0.37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2021-12-21T08:38:18Z</cp:lastPrinted>
  <dcterms:created xsi:type="dcterms:W3CDTF">2000-06-13T19:31:13Z</dcterms:created>
  <dcterms:modified xsi:type="dcterms:W3CDTF">2022-08-25T10:00:03Z</dcterms:modified>
</cp:coreProperties>
</file>