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defaultThemeVersion="124226"/>
  <bookViews>
    <workbookView xWindow="-90" yWindow="1515" windowWidth="9690" windowHeight="6750"/>
  </bookViews>
  <sheets>
    <sheet name="Sheet1" sheetId="1" r:id="rId1"/>
    <sheet name="Sheet2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B60" i="1" l="1"/>
  <c r="B61" i="1"/>
  <c r="B62" i="1"/>
  <c r="B63" i="1"/>
  <c r="B64" i="1"/>
  <c r="B65" i="1"/>
  <c r="B66" i="1"/>
  <c r="B67" i="1"/>
  <c r="B68" i="1"/>
  <c r="B69" i="1"/>
  <c r="B70" i="1"/>
  <c r="C60" i="1"/>
  <c r="C61" i="1"/>
  <c r="C62" i="1"/>
  <c r="C63" i="1"/>
  <c r="C64" i="1"/>
  <c r="C65" i="1"/>
  <c r="C66" i="1"/>
  <c r="C67" i="1"/>
  <c r="C68" i="1"/>
  <c r="C69" i="1"/>
  <c r="C70" i="1"/>
  <c r="C59" i="1"/>
  <c r="B59" i="1"/>
  <c r="Q42" i="1" l="1"/>
  <c r="R42" i="1" s="1"/>
  <c r="P54" i="1"/>
  <c r="O54" i="1"/>
  <c r="J54" i="1"/>
  <c r="F54" i="1"/>
  <c r="B54" i="1"/>
  <c r="O37" i="1"/>
  <c r="J37" i="1"/>
  <c r="F37" i="1"/>
  <c r="B37" i="1"/>
  <c r="O20" i="1"/>
  <c r="J20" i="1"/>
  <c r="F20" i="1"/>
  <c r="B20" i="1"/>
  <c r="K54" i="1"/>
  <c r="G54" i="1"/>
  <c r="C54" i="1"/>
  <c r="P37" i="1"/>
  <c r="K37" i="1"/>
  <c r="L37" i="1" s="1"/>
  <c r="M37" i="1" s="1"/>
  <c r="G37" i="1"/>
  <c r="C37" i="1"/>
  <c r="P20" i="1"/>
  <c r="K20" i="1"/>
  <c r="G20" i="1"/>
  <c r="C20" i="1"/>
  <c r="F12" i="2"/>
  <c r="H34" i="1"/>
  <c r="I34" i="1" s="1"/>
  <c r="D34" i="1"/>
  <c r="E34" i="1" s="1"/>
  <c r="F19" i="2"/>
  <c r="F27" i="2"/>
  <c r="F24" i="2"/>
  <c r="F23" i="2"/>
  <c r="F22" i="2"/>
  <c r="F21" i="2"/>
  <c r="F20" i="2"/>
  <c r="F18" i="2"/>
  <c r="F17" i="2"/>
  <c r="F16" i="2"/>
  <c r="D25" i="2"/>
  <c r="D22" i="2"/>
  <c r="D35" i="1"/>
  <c r="E35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H35" i="1"/>
  <c r="I35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E27" i="2"/>
  <c r="E26" i="2"/>
  <c r="E25" i="2"/>
  <c r="E24" i="2"/>
  <c r="E23" i="2"/>
  <c r="E22" i="2"/>
  <c r="E21" i="2"/>
  <c r="E20" i="2"/>
  <c r="E19" i="2"/>
  <c r="E18" i="2"/>
  <c r="E17" i="2"/>
  <c r="E16" i="2"/>
  <c r="D21" i="2"/>
  <c r="D20" i="2"/>
  <c r="D19" i="2"/>
  <c r="D18" i="2"/>
  <c r="D17" i="2"/>
  <c r="C21" i="2"/>
  <c r="C20" i="2"/>
  <c r="C19" i="2"/>
  <c r="C18" i="2"/>
  <c r="C17" i="2"/>
  <c r="D16" i="2"/>
  <c r="C16" i="2"/>
  <c r="D27" i="2"/>
  <c r="C27" i="2"/>
  <c r="D26" i="2"/>
  <c r="C26" i="2"/>
  <c r="C25" i="2"/>
  <c r="D24" i="2"/>
  <c r="C24" i="2"/>
  <c r="D23" i="2"/>
  <c r="C23" i="2"/>
  <c r="F26" i="2"/>
  <c r="L54" i="1" l="1"/>
  <c r="M54" i="1" s="1"/>
  <c r="Q20" i="1"/>
  <c r="R20" i="1" s="1"/>
  <c r="H20" i="1"/>
  <c r="I20" i="1" s="1"/>
  <c r="Q54" i="1"/>
  <c r="R54" i="1" s="1"/>
  <c r="D37" i="1"/>
  <c r="E37" i="1" s="1"/>
  <c r="H37" i="1"/>
  <c r="I37" i="1" s="1"/>
  <c r="B71" i="1"/>
  <c r="D20" i="1"/>
  <c r="E20" i="1" s="1"/>
  <c r="C71" i="1"/>
  <c r="D54" i="1"/>
  <c r="E54" i="1" s="1"/>
  <c r="H54" i="1"/>
  <c r="I54" i="1" s="1"/>
  <c r="D68" i="1"/>
  <c r="E68" i="1" s="1"/>
  <c r="D60" i="1"/>
  <c r="E60" i="1" s="1"/>
  <c r="Q37" i="1"/>
  <c r="R37" i="1" s="1"/>
  <c r="D66" i="1"/>
  <c r="E66" i="1" s="1"/>
  <c r="D62" i="1"/>
  <c r="E62" i="1" s="1"/>
  <c r="D63" i="1"/>
  <c r="E63" i="1" s="1"/>
  <c r="D67" i="1"/>
  <c r="E67" i="1" s="1"/>
  <c r="D69" i="1"/>
  <c r="E69" i="1" s="1"/>
  <c r="L20" i="1"/>
  <c r="M20" i="1" s="1"/>
  <c r="D64" i="1"/>
  <c r="E64" i="1" s="1"/>
  <c r="D65" i="1"/>
  <c r="E65" i="1" s="1"/>
  <c r="D61" i="1"/>
  <c r="E61" i="1" s="1"/>
  <c r="D59" i="1"/>
  <c r="E59" i="1" s="1"/>
  <c r="D71" i="1" l="1"/>
  <c r="E71" i="1" s="1"/>
</calcChain>
</file>

<file path=xl/sharedStrings.xml><?xml version="1.0" encoding="utf-8"?>
<sst xmlns="http://schemas.openxmlformats.org/spreadsheetml/2006/main" count="125" uniqueCount="60">
  <si>
    <t xml:space="preserve">  </t>
  </si>
  <si>
    <t>ΕΠΑΓΓΕΛΜΑΤΙΚΗ ΚΑΤΗΓ.</t>
  </si>
  <si>
    <t>ΜΕΤΑΒΟΛΗ</t>
  </si>
  <si>
    <t>ΑΡ.</t>
  </si>
  <si>
    <t>%</t>
  </si>
  <si>
    <t xml:space="preserve">       Μ Α Ρ Τ Ι Ο Σ</t>
  </si>
  <si>
    <t xml:space="preserve">  Α Π Ρ Ι Λ Ι Ο Σ</t>
  </si>
  <si>
    <t xml:space="preserve"> </t>
  </si>
  <si>
    <t>ΠΡΟΣΟΝΤΟΥΧΟΙ/ΕΙΔΙΚΟΙ</t>
  </si>
  <si>
    <t>ΤΕΧΝΙΚΟΙ ΒΟΗΘΟΙ</t>
  </si>
  <si>
    <t>ΓΡΑΦΕΙΣ/ΔΑΚΤΥΛΟΓΡΑΦΟΙ</t>
  </si>
  <si>
    <t>ΥΠΑΛΛΗΛΟΙ ΥΠΗΡΕΣΙΩΝ</t>
  </si>
  <si>
    <t>ΓΕΩΡΓΙΚΟΙ ΕΡΓΑΤΕΣ</t>
  </si>
  <si>
    <t>ΤΕΧΝΙΤΕΣ ΠΑΡΑΓΩΓΗΣ</t>
  </si>
  <si>
    <t>ΧΕΙΡΙΣΤΕΣ ΜΗΧΑΝΗΜΑΤΩΝ</t>
  </si>
  <si>
    <t>ΑΝΕΙΔΙΚΕΥΤΟΙ ΕΡΓΑΤΕΣ</t>
  </si>
  <si>
    <t>ΕΝΟΠΛΕΣ ΔΥΜΑΜΕΙΣ</t>
  </si>
  <si>
    <t>ΝΕΟΕΙΣΕΡΧΟΜΕΝΟΙ</t>
  </si>
  <si>
    <t>ΣΥΝΟΛΟ</t>
  </si>
  <si>
    <t xml:space="preserve">     Μ Α Ι Ο Σ </t>
  </si>
  <si>
    <t>Ι Ο Υ Ν Ι Ο Σ</t>
  </si>
  <si>
    <t>Ι Ο Υ Λ Ι Ο Σ</t>
  </si>
  <si>
    <t xml:space="preserve">        Σ Ε Π Τ Ε Μ Β Ρ Ι Ο Σ</t>
  </si>
  <si>
    <t xml:space="preserve">        Ο Κ Τ Ω Β Ρ ΙΟ Σ</t>
  </si>
  <si>
    <t xml:space="preserve">                  Ν Ο Ε Μ Β Ρ Ι Ο Σ</t>
  </si>
  <si>
    <t xml:space="preserve">        Δ Ε Κ ΕΜ Β Ρ Ι Ο Σ</t>
  </si>
  <si>
    <t xml:space="preserve">   </t>
  </si>
  <si>
    <t>ΔΙΕΘΥΝΤΕΣ/ΔΙΟΙΚΗΤΙΚΟΙ</t>
  </si>
  <si>
    <t>Πίνακας 4</t>
  </si>
  <si>
    <t xml:space="preserve">          Ι Α Ν Ο Υ Α Ρ Ι Ο Σ</t>
  </si>
  <si>
    <t xml:space="preserve">       Φ Ε Β Ρ Ο Υ Α Ρ Ι Ο Σ</t>
  </si>
  <si>
    <t xml:space="preserve">      Α Υ Γ Ο Υ Σ Τ Ο Σ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</si>
  <si>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</si>
  <si>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</si>
  <si>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</si>
  <si>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</si>
  <si>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</si>
  <si>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</si>
  <si>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</si>
  <si>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</si>
  <si>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</si>
  <si>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</si>
  <si>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</si>
  <si>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</si>
  <si>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7 mth avg</t>
  </si>
  <si>
    <t>8 mth avg</t>
  </si>
  <si>
    <t>9 mth avg</t>
  </si>
  <si>
    <t>10 mth avg</t>
  </si>
  <si>
    <t>11 mth av</t>
  </si>
  <si>
    <t>12 mth av</t>
  </si>
  <si>
    <t>6 mth avg</t>
  </si>
  <si>
    <t>4 mth avg</t>
  </si>
  <si>
    <t>5 mth avg</t>
  </si>
  <si>
    <t>1 mth avg</t>
  </si>
  <si>
    <t>2 mth avg</t>
  </si>
  <si>
    <t>3 mth avg</t>
  </si>
  <si>
    <t>Total unemployed</t>
  </si>
  <si>
    <t>33R</t>
  </si>
  <si>
    <t xml:space="preserve">        ΜΕΣΟΣ ΟΡΟΣ 12 ΜΗNΩΝ</t>
  </si>
  <si>
    <t>ΣΥΓΚΡΙΤΙΚΟΣ ΠΙΝΑΚΑΣ ΓΡΑΜΜΕΝΩΝ ΑΝΕΡΓΩΝ ΓΥΝΑΙΚΩΝ ΚΑΤΑ ΜΗΝΑ ΚΑΙ ΕΠΑΓΓΕΛΜΑΤΙΚΗ ΚΑΤΗΓΟΡΙΑ 2015 - 2016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</si>
</sst>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u/>
      <sz val="10"/>
      <name val="Arial"/>
      <family val="2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b/>
      <u/>
      <sz val="10"/>
      <name val="Arial Greek"/>
      <family val="2"/>
      <charset val="161"/>
    </font>
    <font>
      <u/>
      <sz val="10"/>
      <name val="Arial Greek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name val="Arial Greek"/>
      <family val="2"/>
      <charset val="161"/>
    </font>
    <font>
      <sz val="10"/>
      <name val="Arial Greek"/>
    </font>
    <font>
      <b/>
      <sz val="8"/>
      <name val="Arial"/>
      <family val="2"/>
      <charset val="161"/>
    </font>
    <font>
      <sz val="8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Border="1"/>
    <xf numFmtId="0" fontId="2" fillId="0" borderId="0" xfId="0" quotePrefix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3" fontId="2" fillId="0" borderId="0" xfId="0" applyNumberFormat="1" applyFont="1" applyBorder="1"/>
    <xf numFmtId="9" fontId="2" fillId="0" borderId="0" xfId="0" applyNumberFormat="1" applyFont="1" applyBorder="1"/>
    <xf numFmtId="9" fontId="2" fillId="0" borderId="3" xfId="0" applyNumberFormat="1" applyFont="1" applyBorder="1"/>
    <xf numFmtId="0" fontId="2" fillId="0" borderId="2" xfId="0" applyFont="1" applyBorder="1"/>
    <xf numFmtId="9" fontId="2" fillId="0" borderId="0" xfId="0" applyNumberFormat="1" applyFont="1" applyBorder="1" applyAlignment="1">
      <alignment horizontal="right"/>
    </xf>
    <xf numFmtId="0" fontId="2" fillId="0" borderId="2" xfId="0" quotePrefix="1" applyFont="1" applyBorder="1" applyAlignment="1">
      <alignment horizontal="left"/>
    </xf>
    <xf numFmtId="0" fontId="2" fillId="0" borderId="3" xfId="0" applyFont="1" applyBorder="1"/>
    <xf numFmtId="164" fontId="1" fillId="0" borderId="0" xfId="0" applyNumberFormat="1" applyFont="1" applyBorder="1" applyAlignment="1">
      <alignment horizontal="right"/>
    </xf>
    <xf numFmtId="0" fontId="1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2" fillId="0" borderId="7" xfId="0" applyFont="1" applyBorder="1" applyAlignment="1">
      <alignment horizontal="left"/>
    </xf>
    <xf numFmtId="0" fontId="2" fillId="0" borderId="8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3" xfId="0" applyFont="1" applyBorder="1"/>
    <xf numFmtId="0" fontId="1" fillId="0" borderId="3" xfId="0" applyFont="1" applyBorder="1"/>
    <xf numFmtId="0" fontId="3" fillId="0" borderId="3" xfId="0" applyFont="1" applyBorder="1"/>
    <xf numFmtId="0" fontId="3" fillId="0" borderId="0" xfId="0" applyFont="1" applyBorder="1"/>
    <xf numFmtId="9" fontId="3" fillId="0" borderId="0" xfId="0" applyNumberFormat="1" applyFont="1" applyBorder="1"/>
    <xf numFmtId="164" fontId="4" fillId="0" borderId="0" xfId="0" applyNumberFormat="1" applyFont="1" applyBorder="1"/>
    <xf numFmtId="0" fontId="3" fillId="0" borderId="2" xfId="0" applyFont="1" applyBorder="1"/>
    <xf numFmtId="0" fontId="4" fillId="0" borderId="5" xfId="0" applyFont="1" applyBorder="1"/>
    <xf numFmtId="0" fontId="4" fillId="0" borderId="6" xfId="0" applyFont="1" applyBorder="1"/>
    <xf numFmtId="3" fontId="4" fillId="0" borderId="0" xfId="0" applyNumberFormat="1" applyFont="1" applyBorder="1"/>
    <xf numFmtId="0" fontId="5" fillId="0" borderId="0" xfId="0" applyFont="1"/>
    <xf numFmtId="0" fontId="6" fillId="0" borderId="0" xfId="0" applyFont="1"/>
    <xf numFmtId="1" fontId="5" fillId="0" borderId="0" xfId="0" applyNumberFormat="1" applyFont="1"/>
    <xf numFmtId="1" fontId="6" fillId="0" borderId="0" xfId="0" applyNumberFormat="1" applyFont="1"/>
    <xf numFmtId="3" fontId="8" fillId="0" borderId="0" xfId="0" applyNumberFormat="1" applyFont="1"/>
    <xf numFmtId="3" fontId="5" fillId="0" borderId="0" xfId="0" applyNumberFormat="1" applyFont="1"/>
    <xf numFmtId="0" fontId="2" fillId="0" borderId="0" xfId="0" applyFont="1" applyAlignment="1">
      <alignment horizontal="left"/>
    </xf>
    <xf numFmtId="0" fontId="3" fillId="0" borderId="7" xfId="0" quotePrefix="1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4" fillId="0" borderId="1" xfId="0" applyFont="1" applyBorder="1"/>
    <xf numFmtId="0" fontId="4" fillId="0" borderId="8" xfId="0" applyFont="1" applyBorder="1"/>
    <xf numFmtId="0" fontId="7" fillId="0" borderId="2" xfId="0" applyFont="1" applyBorder="1"/>
    <xf numFmtId="0" fontId="2" fillId="0" borderId="4" xfId="0" applyFont="1" applyBorder="1"/>
    <xf numFmtId="3" fontId="2" fillId="0" borderId="5" xfId="0" applyNumberFormat="1" applyFont="1" applyBorder="1"/>
    <xf numFmtId="0" fontId="1" fillId="0" borderId="5" xfId="0" applyFont="1" applyBorder="1"/>
    <xf numFmtId="0" fontId="9" fillId="0" borderId="0" xfId="0" applyNumberFormat="1" applyFont="1"/>
    <xf numFmtId="0" fontId="10" fillId="0" borderId="0" xfId="0" applyNumberFormat="1" applyFont="1" applyBorder="1"/>
    <xf numFmtId="0" fontId="9" fillId="0" borderId="0" xfId="0" applyNumberFormat="1" applyFont="1" applyBorder="1"/>
    <xf numFmtId="0" fontId="5" fillId="0" borderId="9" xfId="0" applyNumberFormat="1" applyFont="1" applyBorder="1"/>
    <xf numFmtId="0" fontId="10" fillId="0" borderId="9" xfId="0" applyNumberFormat="1" applyFont="1" applyBorder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3OCCUP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19">
          <cell r="B19">
            <v>28914</v>
          </cell>
        </row>
        <row r="53">
          <cell r="O53">
            <v>32895</v>
          </cell>
        </row>
        <row r="70">
          <cell r="E70">
            <v>0.28599258486439977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tabSelected="1" topLeftCell="A31" zoomScale="84" zoomScaleNormal="84" workbookViewId="0">
      <selection activeCell="AA49" sqref="AA49"/>
    </sheetView>
  </sheetViews>
  <sheetFormatPr defaultRowHeight="12.75" x14ac:dyDescent="0.2"/>
  <cols>
    <col min="1" max="1" width="21.85546875" style="20" customWidth="1"/>
    <col min="2" max="2" width="6.42578125" style="20" customWidth="1"/>
    <col min="3" max="3" width="6.5703125" style="20" customWidth="1"/>
    <col min="4" max="4" width="6.85546875" style="20" customWidth="1"/>
    <col min="5" max="5" width="7.42578125" style="20" bestFit="1" customWidth="1"/>
    <col min="6" max="7" width="6.140625" style="20" customWidth="1"/>
    <col min="8" max="8" width="7.28515625" style="20" customWidth="1"/>
    <col min="9" max="9" width="6.42578125" style="20" customWidth="1"/>
    <col min="10" max="10" width="6" style="20" customWidth="1"/>
    <col min="11" max="11" width="7.28515625" style="20" customWidth="1"/>
    <col min="12" max="13" width="6.7109375" style="20" customWidth="1"/>
    <col min="14" max="14" width="1.7109375" style="20" hidden="1" customWidth="1"/>
    <col min="15" max="15" width="6.140625" style="20" customWidth="1"/>
    <col min="16" max="16" width="6.42578125" style="20" customWidth="1"/>
    <col min="17" max="17" width="6.7109375" style="20" customWidth="1"/>
    <col min="18" max="18" width="6.5703125" style="20" customWidth="1"/>
    <col min="19" max="21" width="5.7109375" style="20" customWidth="1"/>
    <col min="22" max="22" width="4.7109375" style="20" customWidth="1"/>
    <col min="23" max="16384" width="9.140625" style="20"/>
  </cols>
  <sheetData>
    <row r="1" spans="1:21" x14ac:dyDescent="0.2">
      <c r="A1" s="43" t="s">
        <v>28</v>
      </c>
      <c r="B1" s="44" t="s">
        <v>59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5"/>
      <c r="R1" s="46"/>
    </row>
    <row r="2" spans="1:21" s="21" customFormat="1" ht="13.5" thickBot="1" x14ac:dyDescent="0.25">
      <c r="A2" s="47" t="s">
        <v>57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6"/>
      <c r="S2" s="21" t="s">
        <v>0</v>
      </c>
    </row>
    <row r="3" spans="1:21" s="21" customFormat="1" ht="11.25" x14ac:dyDescent="0.2">
      <c r="A3" s="22" t="s">
        <v>1</v>
      </c>
      <c r="B3" s="1">
        <v>2015</v>
      </c>
      <c r="C3" s="1">
        <v>2016</v>
      </c>
      <c r="D3" s="2" t="s">
        <v>2</v>
      </c>
      <c r="E3" s="2"/>
      <c r="F3" s="1">
        <v>2015</v>
      </c>
      <c r="G3" s="1">
        <v>2016</v>
      </c>
      <c r="H3" s="2" t="s">
        <v>2</v>
      </c>
      <c r="I3" s="2"/>
      <c r="J3" s="1">
        <v>2015</v>
      </c>
      <c r="K3" s="1">
        <v>2016</v>
      </c>
      <c r="L3" s="2" t="s">
        <v>2</v>
      </c>
      <c r="M3" s="2"/>
      <c r="N3" s="2"/>
      <c r="O3" s="1">
        <v>2015</v>
      </c>
      <c r="P3" s="1">
        <v>2016</v>
      </c>
      <c r="Q3" s="2" t="s">
        <v>2</v>
      </c>
      <c r="R3" s="23"/>
    </row>
    <row r="4" spans="1:21" s="21" customFormat="1" ht="12" customHeight="1" thickBot="1" x14ac:dyDescent="0.25">
      <c r="A4" s="16"/>
      <c r="B4" s="17"/>
      <c r="C4" s="17"/>
      <c r="D4" s="17" t="s">
        <v>3</v>
      </c>
      <c r="E4" s="17" t="s">
        <v>4</v>
      </c>
      <c r="F4" s="17"/>
      <c r="G4" s="17"/>
      <c r="H4" s="17" t="s">
        <v>3</v>
      </c>
      <c r="I4" s="17" t="s">
        <v>4</v>
      </c>
      <c r="J4" s="17"/>
      <c r="K4" s="17"/>
      <c r="L4" s="17" t="s">
        <v>3</v>
      </c>
      <c r="M4" s="17" t="s">
        <v>4</v>
      </c>
      <c r="N4" s="18"/>
      <c r="O4" s="17"/>
      <c r="P4" s="17"/>
      <c r="Q4" s="17" t="s">
        <v>3</v>
      </c>
      <c r="R4" s="19" t="s">
        <v>4</v>
      </c>
    </row>
    <row r="5" spans="1:21" s="21" customFormat="1" hidden="1" x14ac:dyDescent="0.2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6"/>
      <c r="U5" s="4"/>
    </row>
    <row r="6" spans="1:21" s="21" customForma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  <c r="U6" s="4"/>
    </row>
    <row r="7" spans="1:21" s="21" customFormat="1" ht="11.25" x14ac:dyDescent="0.2">
      <c r="A7" s="3"/>
      <c r="B7" s="6" t="s">
        <v>29</v>
      </c>
      <c r="C7" s="5"/>
      <c r="D7" s="5"/>
      <c r="E7" s="5"/>
      <c r="F7" s="6" t="s">
        <v>30</v>
      </c>
      <c r="G7" s="5"/>
      <c r="H7" s="5"/>
      <c r="I7" s="5"/>
      <c r="J7" s="5"/>
      <c r="K7" s="6" t="s">
        <v>5</v>
      </c>
      <c r="L7" s="5"/>
      <c r="M7" s="5"/>
      <c r="N7" s="5"/>
      <c r="O7" s="5"/>
      <c r="P7" s="6" t="s">
        <v>6</v>
      </c>
      <c r="Q7" s="5"/>
      <c r="R7" s="14"/>
    </row>
    <row r="8" spans="1:21" s="21" customFormat="1" x14ac:dyDescent="0.2">
      <c r="A8" s="7" t="s">
        <v>27</v>
      </c>
      <c r="B8" s="51">
        <v>311</v>
      </c>
      <c r="C8" s="55">
        <v>255</v>
      </c>
      <c r="D8" s="8">
        <f t="shared" ref="D8:D18" si="0">C8-B8</f>
        <v>-56</v>
      </c>
      <c r="E8" s="9">
        <f t="shared" ref="E8:E18" si="1">D8/B8</f>
        <v>-0.18006430868167203</v>
      </c>
      <c r="F8" s="53">
        <v>315</v>
      </c>
      <c r="G8" s="55">
        <v>267</v>
      </c>
      <c r="H8" s="8">
        <f t="shared" ref="H8:H20" si="2">G8-F8</f>
        <v>-48</v>
      </c>
      <c r="I8" s="9">
        <f t="shared" ref="I8:I20" si="3">H8/F8</f>
        <v>-0.15238095238095239</v>
      </c>
      <c r="J8" s="53">
        <v>305</v>
      </c>
      <c r="K8" s="54">
        <v>245</v>
      </c>
      <c r="L8" s="8">
        <f t="shared" ref="L8:L18" si="4">K8-J8</f>
        <v>-60</v>
      </c>
      <c r="M8" s="9">
        <f t="shared" ref="M8:M18" si="5">L8/J8</f>
        <v>-0.19672131147540983</v>
      </c>
      <c r="N8" s="5"/>
      <c r="O8" s="51">
        <v>292</v>
      </c>
      <c r="P8" s="55">
        <v>247</v>
      </c>
      <c r="Q8" s="8">
        <f t="shared" ref="Q8:Q18" si="6">P8-O8</f>
        <v>-45</v>
      </c>
      <c r="R8" s="10">
        <f t="shared" ref="R8:R18" si="7">Q8/O8</f>
        <v>-0.1541095890410959</v>
      </c>
      <c r="S8" s="20"/>
    </row>
    <row r="9" spans="1:21" s="21" customFormat="1" x14ac:dyDescent="0.2">
      <c r="A9" s="11" t="s">
        <v>8</v>
      </c>
      <c r="B9" s="51">
        <v>1758</v>
      </c>
      <c r="C9" s="55">
        <v>1493</v>
      </c>
      <c r="D9" s="8">
        <f t="shared" si="0"/>
        <v>-265</v>
      </c>
      <c r="E9" s="9">
        <f t="shared" si="1"/>
        <v>-0.15073947667804324</v>
      </c>
      <c r="F9" s="53">
        <v>1741</v>
      </c>
      <c r="G9" s="55">
        <v>1513</v>
      </c>
      <c r="H9" s="8">
        <f t="shared" si="2"/>
        <v>-228</v>
      </c>
      <c r="I9" s="9">
        <f t="shared" si="3"/>
        <v>-0.13095921883974726</v>
      </c>
      <c r="J9" s="53">
        <v>1765</v>
      </c>
      <c r="K9" s="54">
        <v>1591</v>
      </c>
      <c r="L9" s="8">
        <f t="shared" si="4"/>
        <v>-174</v>
      </c>
      <c r="M9" s="9">
        <f t="shared" si="5"/>
        <v>-9.8583569405099145E-2</v>
      </c>
      <c r="N9" s="5"/>
      <c r="O9" s="51">
        <v>1738</v>
      </c>
      <c r="P9" s="55">
        <v>1640</v>
      </c>
      <c r="Q9" s="8">
        <f t="shared" si="6"/>
        <v>-98</v>
      </c>
      <c r="R9" s="10">
        <f t="shared" si="7"/>
        <v>-5.6386651323360182E-2</v>
      </c>
    </row>
    <row r="10" spans="1:21" s="21" customFormat="1" x14ac:dyDescent="0.2">
      <c r="A10" s="11" t="s">
        <v>9</v>
      </c>
      <c r="B10" s="51">
        <v>1656</v>
      </c>
      <c r="C10" s="55">
        <v>1430</v>
      </c>
      <c r="D10" s="8">
        <f t="shared" si="0"/>
        <v>-226</v>
      </c>
      <c r="E10" s="9">
        <f t="shared" si="1"/>
        <v>-0.13647342995169082</v>
      </c>
      <c r="F10" s="53">
        <v>1665</v>
      </c>
      <c r="G10" s="55">
        <v>1418</v>
      </c>
      <c r="H10" s="8">
        <f t="shared" si="2"/>
        <v>-247</v>
      </c>
      <c r="I10" s="9">
        <f t="shared" si="3"/>
        <v>-0.14834834834834834</v>
      </c>
      <c r="J10" s="53">
        <v>1636</v>
      </c>
      <c r="K10" s="54">
        <v>1432</v>
      </c>
      <c r="L10" s="8">
        <f t="shared" si="4"/>
        <v>-204</v>
      </c>
      <c r="M10" s="9">
        <f t="shared" si="5"/>
        <v>-0.12469437652811736</v>
      </c>
      <c r="N10" s="5"/>
      <c r="O10" s="51">
        <v>1581</v>
      </c>
      <c r="P10" s="55">
        <v>1376</v>
      </c>
      <c r="Q10" s="8">
        <f t="shared" si="6"/>
        <v>-205</v>
      </c>
      <c r="R10" s="10">
        <f t="shared" si="7"/>
        <v>-0.12966476913345984</v>
      </c>
    </row>
    <row r="11" spans="1:21" s="21" customFormat="1" x14ac:dyDescent="0.2">
      <c r="A11" s="7" t="s">
        <v>10</v>
      </c>
      <c r="B11" s="51">
        <v>6008</v>
      </c>
      <c r="C11" s="55">
        <v>5242</v>
      </c>
      <c r="D11" s="8">
        <f t="shared" si="0"/>
        <v>-766</v>
      </c>
      <c r="E11" s="9">
        <f t="shared" si="1"/>
        <v>-0.12749667110519308</v>
      </c>
      <c r="F11" s="53">
        <v>5982</v>
      </c>
      <c r="G11" s="55">
        <v>5255</v>
      </c>
      <c r="H11" s="8">
        <f t="shared" si="2"/>
        <v>-727</v>
      </c>
      <c r="I11" s="9">
        <f t="shared" si="3"/>
        <v>-0.1215312604480107</v>
      </c>
      <c r="J11" s="53">
        <v>5833</v>
      </c>
      <c r="K11" s="54">
        <v>5009</v>
      </c>
      <c r="L11" s="8">
        <f t="shared" si="4"/>
        <v>-824</v>
      </c>
      <c r="M11" s="9">
        <f t="shared" si="5"/>
        <v>-0.14126521515515172</v>
      </c>
      <c r="N11" s="5"/>
      <c r="O11" s="51">
        <v>5416</v>
      </c>
      <c r="P11" s="55">
        <v>4674</v>
      </c>
      <c r="Q11" s="8">
        <f t="shared" si="6"/>
        <v>-742</v>
      </c>
      <c r="R11" s="10">
        <f t="shared" si="7"/>
        <v>-0.13700147710487445</v>
      </c>
    </row>
    <row r="12" spans="1:21" s="21" customFormat="1" x14ac:dyDescent="0.2">
      <c r="A12" s="7" t="s">
        <v>11</v>
      </c>
      <c r="B12" s="51">
        <v>6243</v>
      </c>
      <c r="C12" s="55">
        <v>6185</v>
      </c>
      <c r="D12" s="8">
        <f t="shared" si="0"/>
        <v>-58</v>
      </c>
      <c r="E12" s="9">
        <f t="shared" si="1"/>
        <v>-9.2904052538843509E-3</v>
      </c>
      <c r="F12" s="53">
        <v>6280</v>
      </c>
      <c r="G12" s="55">
        <v>6237</v>
      </c>
      <c r="H12" s="8">
        <f t="shared" si="2"/>
        <v>-43</v>
      </c>
      <c r="I12" s="9">
        <f t="shared" si="3"/>
        <v>-6.8471337579617837E-3</v>
      </c>
      <c r="J12" s="53">
        <v>5977</v>
      </c>
      <c r="K12" s="54">
        <v>5718</v>
      </c>
      <c r="L12" s="8">
        <f t="shared" si="4"/>
        <v>-259</v>
      </c>
      <c r="M12" s="9">
        <f t="shared" si="5"/>
        <v>-4.3332775639953157E-2</v>
      </c>
      <c r="N12" s="5"/>
      <c r="O12" s="51">
        <v>4991</v>
      </c>
      <c r="P12" s="55">
        <v>4458</v>
      </c>
      <c r="Q12" s="8">
        <f t="shared" si="6"/>
        <v>-533</v>
      </c>
      <c r="R12" s="10">
        <f t="shared" si="7"/>
        <v>-0.10679222600681226</v>
      </c>
    </row>
    <row r="13" spans="1:21" s="21" customFormat="1" x14ac:dyDescent="0.2">
      <c r="A13" s="7" t="s">
        <v>12</v>
      </c>
      <c r="B13" s="51">
        <v>10</v>
      </c>
      <c r="C13" s="55">
        <v>7</v>
      </c>
      <c r="D13" s="8">
        <f t="shared" si="0"/>
        <v>-3</v>
      </c>
      <c r="E13" s="9">
        <f t="shared" si="1"/>
        <v>-0.3</v>
      </c>
      <c r="F13" s="53">
        <v>12</v>
      </c>
      <c r="G13" s="55">
        <v>6</v>
      </c>
      <c r="H13" s="8">
        <f t="shared" si="2"/>
        <v>-6</v>
      </c>
      <c r="I13" s="9">
        <f t="shared" si="3"/>
        <v>-0.5</v>
      </c>
      <c r="J13" s="53">
        <v>12</v>
      </c>
      <c r="K13" s="54">
        <v>6</v>
      </c>
      <c r="L13" s="8">
        <f t="shared" si="4"/>
        <v>-6</v>
      </c>
      <c r="M13" s="9">
        <f t="shared" si="5"/>
        <v>-0.5</v>
      </c>
      <c r="N13" s="5"/>
      <c r="O13" s="51">
        <v>11</v>
      </c>
      <c r="P13" s="55">
        <v>6</v>
      </c>
      <c r="Q13" s="8">
        <f t="shared" si="6"/>
        <v>-5</v>
      </c>
      <c r="R13" s="10">
        <f t="shared" si="7"/>
        <v>-0.45454545454545453</v>
      </c>
    </row>
    <row r="14" spans="1:21" s="21" customFormat="1" x14ac:dyDescent="0.2">
      <c r="A14" s="7" t="s">
        <v>13</v>
      </c>
      <c r="B14" s="51">
        <v>252</v>
      </c>
      <c r="C14" s="55">
        <v>245</v>
      </c>
      <c r="D14" s="8">
        <f t="shared" si="0"/>
        <v>-7</v>
      </c>
      <c r="E14" s="9">
        <f t="shared" si="1"/>
        <v>-2.7777777777777776E-2</v>
      </c>
      <c r="F14" s="53">
        <v>254</v>
      </c>
      <c r="G14" s="55">
        <v>244</v>
      </c>
      <c r="H14" s="8">
        <f t="shared" si="2"/>
        <v>-10</v>
      </c>
      <c r="I14" s="9">
        <f t="shared" si="3"/>
        <v>-3.937007874015748E-2</v>
      </c>
      <c r="J14" s="53">
        <v>258</v>
      </c>
      <c r="K14" s="54">
        <v>222</v>
      </c>
      <c r="L14" s="8">
        <f t="shared" si="4"/>
        <v>-36</v>
      </c>
      <c r="M14" s="9">
        <f t="shared" si="5"/>
        <v>-0.13953488372093023</v>
      </c>
      <c r="N14" s="5"/>
      <c r="O14" s="51">
        <v>245</v>
      </c>
      <c r="P14" s="55">
        <v>211</v>
      </c>
      <c r="Q14" s="8">
        <f t="shared" si="6"/>
        <v>-34</v>
      </c>
      <c r="R14" s="10">
        <f t="shared" si="7"/>
        <v>-0.13877551020408163</v>
      </c>
    </row>
    <row r="15" spans="1:21" s="21" customFormat="1" x14ac:dyDescent="0.2">
      <c r="A15" s="7" t="s">
        <v>14</v>
      </c>
      <c r="B15" s="51">
        <v>138</v>
      </c>
      <c r="C15" s="55">
        <v>116</v>
      </c>
      <c r="D15" s="8">
        <f t="shared" si="0"/>
        <v>-22</v>
      </c>
      <c r="E15" s="9">
        <f t="shared" si="1"/>
        <v>-0.15942028985507245</v>
      </c>
      <c r="F15" s="53">
        <v>138</v>
      </c>
      <c r="G15" s="55">
        <v>113</v>
      </c>
      <c r="H15" s="8">
        <f t="shared" si="2"/>
        <v>-25</v>
      </c>
      <c r="I15" s="9">
        <f t="shared" si="3"/>
        <v>-0.18115942028985507</v>
      </c>
      <c r="J15" s="53">
        <v>138</v>
      </c>
      <c r="K15" s="54">
        <v>115</v>
      </c>
      <c r="L15" s="8">
        <f t="shared" si="4"/>
        <v>-23</v>
      </c>
      <c r="M15" s="9">
        <f t="shared" si="5"/>
        <v>-0.16666666666666666</v>
      </c>
      <c r="N15" s="5"/>
      <c r="O15" s="51">
        <v>128</v>
      </c>
      <c r="P15" s="55">
        <v>101</v>
      </c>
      <c r="Q15" s="8">
        <f t="shared" si="6"/>
        <v>-27</v>
      </c>
      <c r="R15" s="10">
        <f t="shared" si="7"/>
        <v>-0.2109375</v>
      </c>
    </row>
    <row r="16" spans="1:21" s="21" customFormat="1" x14ac:dyDescent="0.2">
      <c r="A16" s="7" t="s">
        <v>15</v>
      </c>
      <c r="B16" s="51">
        <v>5494</v>
      </c>
      <c r="C16" s="55">
        <v>5306</v>
      </c>
      <c r="D16" s="8">
        <f t="shared" si="0"/>
        <v>-188</v>
      </c>
      <c r="E16" s="9">
        <f t="shared" si="1"/>
        <v>-3.4219148161630873E-2</v>
      </c>
      <c r="F16" s="53">
        <v>5534</v>
      </c>
      <c r="G16" s="55">
        <v>5254</v>
      </c>
      <c r="H16" s="8">
        <f t="shared" si="2"/>
        <v>-280</v>
      </c>
      <c r="I16" s="9">
        <f t="shared" si="3"/>
        <v>-5.0596313697144922E-2</v>
      </c>
      <c r="J16" s="53">
        <v>4992</v>
      </c>
      <c r="K16" s="54">
        <v>4582</v>
      </c>
      <c r="L16" s="8">
        <f t="shared" si="4"/>
        <v>-410</v>
      </c>
      <c r="M16" s="9">
        <f t="shared" si="5"/>
        <v>-8.2131410256410256E-2</v>
      </c>
      <c r="N16" s="5"/>
      <c r="O16" s="51">
        <v>3964</v>
      </c>
      <c r="P16" s="55">
        <v>3427</v>
      </c>
      <c r="Q16" s="8">
        <f t="shared" si="6"/>
        <v>-537</v>
      </c>
      <c r="R16" s="10">
        <f t="shared" si="7"/>
        <v>-0.13546922300706357</v>
      </c>
    </row>
    <row r="17" spans="1:18" s="21" customFormat="1" x14ac:dyDescent="0.2">
      <c r="A17" s="11" t="s">
        <v>16</v>
      </c>
      <c r="B17" s="51">
        <v>1</v>
      </c>
      <c r="C17" s="55">
        <v>1</v>
      </c>
      <c r="D17" s="8">
        <f t="shared" si="0"/>
        <v>0</v>
      </c>
      <c r="E17" s="9">
        <f t="shared" si="1"/>
        <v>0</v>
      </c>
      <c r="F17" s="53">
        <v>1</v>
      </c>
      <c r="G17" s="55">
        <v>1</v>
      </c>
      <c r="H17" s="8">
        <f t="shared" si="2"/>
        <v>0</v>
      </c>
      <c r="I17" s="9">
        <f t="shared" si="3"/>
        <v>0</v>
      </c>
      <c r="J17" s="53">
        <v>1</v>
      </c>
      <c r="K17" s="54">
        <v>1</v>
      </c>
      <c r="L17" s="8">
        <f t="shared" si="4"/>
        <v>0</v>
      </c>
      <c r="M17" s="9">
        <f t="shared" si="5"/>
        <v>0</v>
      </c>
      <c r="N17" s="5"/>
      <c r="O17" s="51">
        <v>1</v>
      </c>
      <c r="P17" s="55">
        <v>1</v>
      </c>
      <c r="Q17" s="8">
        <f t="shared" si="6"/>
        <v>0</v>
      </c>
      <c r="R17" s="10">
        <f t="shared" si="7"/>
        <v>0</v>
      </c>
    </row>
    <row r="18" spans="1:18" s="21" customFormat="1" x14ac:dyDescent="0.2">
      <c r="A18" s="11" t="s">
        <v>17</v>
      </c>
      <c r="B18" s="51">
        <v>2253</v>
      </c>
      <c r="C18" s="55">
        <v>2305</v>
      </c>
      <c r="D18" s="8">
        <f t="shared" si="0"/>
        <v>52</v>
      </c>
      <c r="E18" s="9">
        <f t="shared" si="1"/>
        <v>2.30803373280071E-2</v>
      </c>
      <c r="F18" s="53">
        <v>2191</v>
      </c>
      <c r="G18" s="55">
        <v>2284</v>
      </c>
      <c r="H18" s="8">
        <f t="shared" si="2"/>
        <v>93</v>
      </c>
      <c r="I18" s="9">
        <f t="shared" si="3"/>
        <v>4.2446371519853948E-2</v>
      </c>
      <c r="J18" s="53">
        <v>2101</v>
      </c>
      <c r="K18" s="54">
        <v>2150</v>
      </c>
      <c r="L18" s="8">
        <f t="shared" si="4"/>
        <v>49</v>
      </c>
      <c r="M18" s="9">
        <f t="shared" si="5"/>
        <v>2.3322227510709188E-2</v>
      </c>
      <c r="N18" s="5"/>
      <c r="O18" s="51">
        <v>1974</v>
      </c>
      <c r="P18" s="55">
        <v>2028</v>
      </c>
      <c r="Q18" s="8">
        <f t="shared" si="6"/>
        <v>54</v>
      </c>
      <c r="R18" s="10">
        <f t="shared" si="7"/>
        <v>2.7355623100303952E-2</v>
      </c>
    </row>
    <row r="19" spans="1:18" s="21" customFormat="1" ht="11.25" x14ac:dyDescent="0.2">
      <c r="A19" s="11"/>
      <c r="B19" s="8"/>
      <c r="C19" s="8"/>
      <c r="D19" s="8" t="s">
        <v>7</v>
      </c>
      <c r="E19" s="9" t="s">
        <v>7</v>
      </c>
      <c r="F19" s="8"/>
      <c r="G19" s="8"/>
      <c r="H19" s="8" t="s">
        <v>7</v>
      </c>
      <c r="I19" s="9" t="s">
        <v>7</v>
      </c>
      <c r="J19" s="8"/>
      <c r="K19" s="8"/>
      <c r="L19" s="8" t="s">
        <v>7</v>
      </c>
      <c r="M19" s="9" t="s">
        <v>7</v>
      </c>
      <c r="N19" s="5"/>
      <c r="O19" s="8"/>
      <c r="P19" s="8"/>
      <c r="Q19" s="8" t="s">
        <v>7</v>
      </c>
      <c r="R19" s="10" t="s">
        <v>7</v>
      </c>
    </row>
    <row r="20" spans="1:18" s="21" customFormat="1" ht="11.25" x14ac:dyDescent="0.2">
      <c r="A20" s="11" t="s">
        <v>18</v>
      </c>
      <c r="B20" s="8">
        <f>SUM(B8:B19)</f>
        <v>24124</v>
      </c>
      <c r="C20" s="8">
        <f>SUM(C8:C19)</f>
        <v>22585</v>
      </c>
      <c r="D20" s="8">
        <f>C20-B20</f>
        <v>-1539</v>
      </c>
      <c r="E20" s="9">
        <f>D20/B20</f>
        <v>-6.3795390482507042E-2</v>
      </c>
      <c r="F20" s="8">
        <f>SUM(F8:F19)</f>
        <v>24113</v>
      </c>
      <c r="G20" s="8">
        <f>SUM(G8:G19)</f>
        <v>22592</v>
      </c>
      <c r="H20" s="8">
        <f t="shared" si="2"/>
        <v>-1521</v>
      </c>
      <c r="I20" s="9">
        <f t="shared" si="3"/>
        <v>-6.3078007713681411E-2</v>
      </c>
      <c r="J20" s="8">
        <f>SUM(J8:J19)</f>
        <v>23018</v>
      </c>
      <c r="K20" s="8">
        <f>SUM(K8:K19)</f>
        <v>21071</v>
      </c>
      <c r="L20" s="8">
        <f>K20-J20</f>
        <v>-1947</v>
      </c>
      <c r="M20" s="9">
        <f>L20/J20</f>
        <v>-8.4585976192544959E-2</v>
      </c>
      <c r="N20" s="5"/>
      <c r="O20" s="8">
        <f>SUM(O8:O19)</f>
        <v>20341</v>
      </c>
      <c r="P20" s="8">
        <f>SUM(P8:P19)</f>
        <v>18169</v>
      </c>
      <c r="Q20" s="8">
        <f>P20-O20</f>
        <v>-2172</v>
      </c>
      <c r="R20" s="10">
        <f>Q20/O20</f>
        <v>-0.10677941104173837</v>
      </c>
    </row>
    <row r="21" spans="1:18" s="21" customFormat="1" ht="11.25" x14ac:dyDescent="0.2">
      <c r="A21" s="1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4"/>
    </row>
    <row r="22" spans="1:18" s="21" customFormat="1" ht="4.5" customHeight="1" x14ac:dyDescent="0.2">
      <c r="A22" s="11"/>
      <c r="B22" s="12"/>
      <c r="C22" s="12"/>
      <c r="D22" s="9"/>
      <c r="E22" s="9"/>
      <c r="F22" s="12"/>
      <c r="G22" s="12"/>
      <c r="H22" s="9"/>
      <c r="I22" s="9"/>
      <c r="J22" s="12"/>
      <c r="K22" s="12"/>
      <c r="L22" s="9"/>
      <c r="M22" s="9"/>
      <c r="N22" s="9"/>
      <c r="O22" s="12"/>
      <c r="P22" s="12"/>
      <c r="Q22" s="9"/>
      <c r="R22" s="14"/>
    </row>
    <row r="23" spans="1:18" s="21" customFormat="1" ht="3.75" customHeight="1" x14ac:dyDescent="0.2">
      <c r="A23" s="1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7"/>
    </row>
    <row r="24" spans="1:18" s="21" customFormat="1" ht="11.25" x14ac:dyDescent="0.2">
      <c r="A24" s="11"/>
      <c r="B24" s="4"/>
      <c r="C24" s="6" t="s">
        <v>19</v>
      </c>
      <c r="D24" s="5"/>
      <c r="E24" s="5"/>
      <c r="F24" s="5"/>
      <c r="G24" s="5" t="s">
        <v>20</v>
      </c>
      <c r="H24" s="5"/>
      <c r="I24" s="5"/>
      <c r="J24" s="5"/>
      <c r="K24" s="5" t="s">
        <v>21</v>
      </c>
      <c r="L24" s="5"/>
      <c r="M24" s="5"/>
      <c r="N24" s="5"/>
      <c r="O24" s="5" t="s">
        <v>31</v>
      </c>
      <c r="P24" s="5"/>
      <c r="Q24" s="5"/>
      <c r="R24" s="27"/>
    </row>
    <row r="25" spans="1:18" s="21" customFormat="1" x14ac:dyDescent="0.2">
      <c r="A25" s="7" t="s">
        <v>27</v>
      </c>
      <c r="B25" s="51">
        <v>290</v>
      </c>
      <c r="C25" s="54">
        <v>260</v>
      </c>
      <c r="D25" s="8">
        <f t="shared" ref="D25:D35" si="8">C25-B25</f>
        <v>-30</v>
      </c>
      <c r="E25" s="9">
        <f t="shared" ref="E25:E35" si="9">D25/B25</f>
        <v>-0.10344827586206896</v>
      </c>
      <c r="F25" s="51">
        <v>270</v>
      </c>
      <c r="G25" s="55">
        <v>274</v>
      </c>
      <c r="H25" s="8">
        <f t="shared" ref="H25:H35" si="10">G25-F25</f>
        <v>4</v>
      </c>
      <c r="I25" s="9">
        <f t="shared" ref="I25:I35" si="11">H25/F25</f>
        <v>1.4814814814814815E-2</v>
      </c>
      <c r="J25" s="51">
        <v>264</v>
      </c>
      <c r="K25" s="55">
        <v>278</v>
      </c>
      <c r="L25" s="8">
        <f t="shared" ref="L25:L33" si="12">K25-J25</f>
        <v>14</v>
      </c>
      <c r="M25" s="9">
        <f t="shared" ref="M25:M35" si="13">L25/J25</f>
        <v>5.3030303030303032E-2</v>
      </c>
      <c r="N25" s="5"/>
      <c r="O25" s="51">
        <v>260</v>
      </c>
      <c r="P25" s="54">
        <v>282</v>
      </c>
      <c r="Q25" s="8">
        <f t="shared" ref="Q25:Q35" si="14">P25-O25</f>
        <v>22</v>
      </c>
      <c r="R25" s="10">
        <f t="shared" ref="R25:R35" si="15">Q25/O25</f>
        <v>8.461538461538462E-2</v>
      </c>
    </row>
    <row r="26" spans="1:18" s="21" customFormat="1" x14ac:dyDescent="0.2">
      <c r="A26" s="11" t="s">
        <v>8</v>
      </c>
      <c r="B26" s="51">
        <v>1721</v>
      </c>
      <c r="C26" s="54">
        <v>1708</v>
      </c>
      <c r="D26" s="8">
        <f t="shared" si="8"/>
        <v>-13</v>
      </c>
      <c r="E26" s="9">
        <f t="shared" si="9"/>
        <v>-7.5537478210342826E-3</v>
      </c>
      <c r="F26" s="51">
        <v>2530</v>
      </c>
      <c r="G26" s="55">
        <v>2427</v>
      </c>
      <c r="H26" s="8">
        <f t="shared" si="10"/>
        <v>-103</v>
      </c>
      <c r="I26" s="9">
        <f t="shared" si="11"/>
        <v>-4.0711462450592886E-2</v>
      </c>
      <c r="J26" s="51">
        <v>3017</v>
      </c>
      <c r="K26" s="55">
        <v>2923</v>
      </c>
      <c r="L26" s="8">
        <f t="shared" si="12"/>
        <v>-94</v>
      </c>
      <c r="M26" s="9">
        <f t="shared" si="13"/>
        <v>-3.1156778256546239E-2</v>
      </c>
      <c r="N26" s="5"/>
      <c r="O26" s="51">
        <v>2897</v>
      </c>
      <c r="P26" s="54">
        <v>2862</v>
      </c>
      <c r="Q26" s="8">
        <f t="shared" si="14"/>
        <v>-35</v>
      </c>
      <c r="R26" s="10">
        <f t="shared" si="15"/>
        <v>-1.2081463583016915E-2</v>
      </c>
    </row>
    <row r="27" spans="1:18" x14ac:dyDescent="0.2">
      <c r="A27" s="11" t="s">
        <v>9</v>
      </c>
      <c r="B27" s="51">
        <v>1546</v>
      </c>
      <c r="C27" s="54">
        <v>1319</v>
      </c>
      <c r="D27" s="8">
        <f t="shared" si="8"/>
        <v>-227</v>
      </c>
      <c r="E27" s="9">
        <f t="shared" si="9"/>
        <v>-0.14683053040103494</v>
      </c>
      <c r="F27" s="51">
        <v>1532</v>
      </c>
      <c r="G27" s="55">
        <v>1365</v>
      </c>
      <c r="H27" s="8">
        <f t="shared" si="10"/>
        <v>-167</v>
      </c>
      <c r="I27" s="9">
        <f t="shared" si="11"/>
        <v>-0.10900783289817233</v>
      </c>
      <c r="J27" s="51">
        <v>1583</v>
      </c>
      <c r="K27" s="55">
        <v>1418</v>
      </c>
      <c r="L27" s="8">
        <f t="shared" si="12"/>
        <v>-165</v>
      </c>
      <c r="M27" s="9">
        <f t="shared" si="13"/>
        <v>-0.10423246999368288</v>
      </c>
      <c r="N27" s="5"/>
      <c r="O27" s="51">
        <v>1575</v>
      </c>
      <c r="P27" s="54">
        <v>1425</v>
      </c>
      <c r="Q27" s="8">
        <f t="shared" si="14"/>
        <v>-150</v>
      </c>
      <c r="R27" s="10">
        <f t="shared" si="15"/>
        <v>-9.5238095238095233E-2</v>
      </c>
    </row>
    <row r="28" spans="1:18" x14ac:dyDescent="0.2">
      <c r="A28" s="7" t="s">
        <v>10</v>
      </c>
      <c r="B28" s="51">
        <v>5226</v>
      </c>
      <c r="C28" s="54">
        <v>4399</v>
      </c>
      <c r="D28" s="8">
        <f t="shared" si="8"/>
        <v>-827</v>
      </c>
      <c r="E28" s="9">
        <f t="shared" si="9"/>
        <v>-0.15824722541140451</v>
      </c>
      <c r="F28" s="51">
        <v>5110</v>
      </c>
      <c r="G28" s="55">
        <v>4429</v>
      </c>
      <c r="H28" s="8">
        <f t="shared" si="10"/>
        <v>-681</v>
      </c>
      <c r="I28" s="9">
        <f t="shared" si="11"/>
        <v>-0.13326810176125245</v>
      </c>
      <c r="J28" s="51">
        <v>5352</v>
      </c>
      <c r="K28" s="55">
        <v>4646</v>
      </c>
      <c r="L28" s="8">
        <f t="shared" si="12"/>
        <v>-706</v>
      </c>
      <c r="M28" s="9">
        <f t="shared" si="13"/>
        <v>-0.13191330343796712</v>
      </c>
      <c r="N28" s="5"/>
      <c r="O28" s="51">
        <v>5148</v>
      </c>
      <c r="P28" s="54">
        <v>4535</v>
      </c>
      <c r="Q28" s="8">
        <f t="shared" si="14"/>
        <v>-613</v>
      </c>
      <c r="R28" s="10">
        <f t="shared" si="15"/>
        <v>-0.11907536907536907</v>
      </c>
    </row>
    <row r="29" spans="1:18" x14ac:dyDescent="0.2">
      <c r="A29" s="7" t="s">
        <v>11</v>
      </c>
      <c r="B29" s="51">
        <v>4363</v>
      </c>
      <c r="C29" s="54">
        <v>3857</v>
      </c>
      <c r="D29" s="8">
        <f t="shared" si="8"/>
        <v>-506</v>
      </c>
      <c r="E29" s="9">
        <f t="shared" si="9"/>
        <v>-0.11597524639009855</v>
      </c>
      <c r="F29" s="51">
        <v>4695</v>
      </c>
      <c r="G29" s="55">
        <v>4072</v>
      </c>
      <c r="H29" s="8">
        <f t="shared" si="10"/>
        <v>-623</v>
      </c>
      <c r="I29" s="9">
        <f t="shared" si="11"/>
        <v>-0.13269435569755059</v>
      </c>
      <c r="J29" s="51">
        <v>4712</v>
      </c>
      <c r="K29" s="55">
        <v>4102</v>
      </c>
      <c r="L29" s="8">
        <f t="shared" si="12"/>
        <v>-610</v>
      </c>
      <c r="M29" s="9">
        <f t="shared" si="13"/>
        <v>-0.12945670628183362</v>
      </c>
      <c r="N29" s="5"/>
      <c r="O29" s="51">
        <v>4641</v>
      </c>
      <c r="P29" s="54">
        <v>4146</v>
      </c>
      <c r="Q29" s="8">
        <f t="shared" si="14"/>
        <v>-495</v>
      </c>
      <c r="R29" s="10">
        <f t="shared" si="15"/>
        <v>-0.10665804783451842</v>
      </c>
    </row>
    <row r="30" spans="1:18" x14ac:dyDescent="0.2">
      <c r="A30" s="7" t="s">
        <v>12</v>
      </c>
      <c r="B30" s="51">
        <v>11</v>
      </c>
      <c r="C30" s="54">
        <v>3</v>
      </c>
      <c r="D30" s="8">
        <f t="shared" si="8"/>
        <v>-8</v>
      </c>
      <c r="E30" s="9">
        <f t="shared" si="9"/>
        <v>-0.72727272727272729</v>
      </c>
      <c r="F30" s="51">
        <v>9</v>
      </c>
      <c r="G30" s="55">
        <v>2</v>
      </c>
      <c r="H30" s="8">
        <f t="shared" si="10"/>
        <v>-7</v>
      </c>
      <c r="I30" s="9">
        <f t="shared" si="11"/>
        <v>-0.77777777777777779</v>
      </c>
      <c r="J30" s="51">
        <v>9</v>
      </c>
      <c r="K30" s="55">
        <v>4</v>
      </c>
      <c r="L30" s="8">
        <f t="shared" si="12"/>
        <v>-5</v>
      </c>
      <c r="M30" s="9">
        <f t="shared" si="13"/>
        <v>-0.55555555555555558</v>
      </c>
      <c r="N30" s="5"/>
      <c r="O30" s="51">
        <v>7</v>
      </c>
      <c r="P30" s="54">
        <v>2</v>
      </c>
      <c r="Q30" s="8">
        <f t="shared" si="14"/>
        <v>-5</v>
      </c>
      <c r="R30" s="10">
        <f t="shared" si="15"/>
        <v>-0.7142857142857143</v>
      </c>
    </row>
    <row r="31" spans="1:18" x14ac:dyDescent="0.2">
      <c r="A31" s="7" t="s">
        <v>13</v>
      </c>
      <c r="B31" s="51">
        <v>236</v>
      </c>
      <c r="C31" s="54">
        <v>209</v>
      </c>
      <c r="D31" s="8">
        <f t="shared" si="8"/>
        <v>-27</v>
      </c>
      <c r="E31" s="9">
        <f t="shared" si="9"/>
        <v>-0.11440677966101695</v>
      </c>
      <c r="F31" s="51">
        <v>220</v>
      </c>
      <c r="G31" s="55">
        <v>191</v>
      </c>
      <c r="H31" s="8">
        <f t="shared" si="10"/>
        <v>-29</v>
      </c>
      <c r="I31" s="9">
        <f t="shared" si="11"/>
        <v>-0.13181818181818181</v>
      </c>
      <c r="J31" s="51">
        <v>215</v>
      </c>
      <c r="K31" s="55">
        <v>178</v>
      </c>
      <c r="L31" s="8">
        <f t="shared" si="12"/>
        <v>-37</v>
      </c>
      <c r="M31" s="9">
        <f t="shared" si="13"/>
        <v>-0.17209302325581396</v>
      </c>
      <c r="N31" s="5"/>
      <c r="O31" s="51">
        <v>212</v>
      </c>
      <c r="P31" s="54">
        <v>169</v>
      </c>
      <c r="Q31" s="8">
        <f t="shared" si="14"/>
        <v>-43</v>
      </c>
      <c r="R31" s="10">
        <f t="shared" si="15"/>
        <v>-0.20283018867924529</v>
      </c>
    </row>
    <row r="32" spans="1:18" x14ac:dyDescent="0.2">
      <c r="A32" s="7" t="s">
        <v>14</v>
      </c>
      <c r="B32" s="51">
        <v>113</v>
      </c>
      <c r="C32" s="54">
        <v>96</v>
      </c>
      <c r="D32" s="8">
        <f t="shared" si="8"/>
        <v>-17</v>
      </c>
      <c r="E32" s="9">
        <f t="shared" si="9"/>
        <v>-0.15044247787610621</v>
      </c>
      <c r="F32" s="51">
        <v>132</v>
      </c>
      <c r="G32" s="55">
        <v>113</v>
      </c>
      <c r="H32" s="8">
        <f t="shared" si="10"/>
        <v>-19</v>
      </c>
      <c r="I32" s="9">
        <f t="shared" si="11"/>
        <v>-0.14393939393939395</v>
      </c>
      <c r="J32" s="51">
        <v>148</v>
      </c>
      <c r="K32" s="55">
        <v>142</v>
      </c>
      <c r="L32" s="8">
        <f t="shared" si="12"/>
        <v>-6</v>
      </c>
      <c r="M32" s="9">
        <f t="shared" si="13"/>
        <v>-4.0540540540540543E-2</v>
      </c>
      <c r="N32" s="5"/>
      <c r="O32" s="51">
        <v>147</v>
      </c>
      <c r="P32" s="54">
        <v>139</v>
      </c>
      <c r="Q32" s="8">
        <f t="shared" si="14"/>
        <v>-8</v>
      </c>
      <c r="R32" s="10">
        <f t="shared" si="15"/>
        <v>-5.4421768707482991E-2</v>
      </c>
    </row>
    <row r="33" spans="1:19" x14ac:dyDescent="0.2">
      <c r="A33" s="7" t="s">
        <v>15</v>
      </c>
      <c r="B33" s="51">
        <v>3257</v>
      </c>
      <c r="C33" s="54">
        <v>2801</v>
      </c>
      <c r="D33" s="8">
        <f t="shared" si="8"/>
        <v>-456</v>
      </c>
      <c r="E33" s="9">
        <f t="shared" si="9"/>
        <v>-0.14000614062020264</v>
      </c>
      <c r="F33" s="51">
        <v>3187</v>
      </c>
      <c r="G33" s="55">
        <v>2801</v>
      </c>
      <c r="H33" s="8">
        <f t="shared" si="10"/>
        <v>-386</v>
      </c>
      <c r="I33" s="9">
        <f t="shared" si="11"/>
        <v>-0.12111703796673988</v>
      </c>
      <c r="J33" s="51">
        <v>3382</v>
      </c>
      <c r="K33" s="55">
        <v>3091</v>
      </c>
      <c r="L33" s="8">
        <f t="shared" si="12"/>
        <v>-291</v>
      </c>
      <c r="M33" s="9">
        <f t="shared" si="13"/>
        <v>-8.6043761088113541E-2</v>
      </c>
      <c r="N33" s="5"/>
      <c r="O33" s="51">
        <v>3244</v>
      </c>
      <c r="P33" s="54">
        <v>2951</v>
      </c>
      <c r="Q33" s="8">
        <f t="shared" si="14"/>
        <v>-293</v>
      </c>
      <c r="R33" s="10">
        <f t="shared" si="15"/>
        <v>-9.0320591861898891E-2</v>
      </c>
    </row>
    <row r="34" spans="1:19" x14ac:dyDescent="0.2">
      <c r="A34" s="11" t="s">
        <v>16</v>
      </c>
      <c r="B34" s="51">
        <v>1</v>
      </c>
      <c r="C34" s="54">
        <v>1</v>
      </c>
      <c r="D34" s="8">
        <f t="shared" si="8"/>
        <v>0</v>
      </c>
      <c r="E34" s="9">
        <f t="shared" si="9"/>
        <v>0</v>
      </c>
      <c r="F34" s="51">
        <v>0</v>
      </c>
      <c r="G34" s="55">
        <v>1</v>
      </c>
      <c r="H34" s="8">
        <f t="shared" si="10"/>
        <v>1</v>
      </c>
      <c r="I34" s="9" t="e">
        <f t="shared" si="11"/>
        <v>#DIV/0!</v>
      </c>
      <c r="J34" s="51">
        <v>0</v>
      </c>
      <c r="K34" s="55"/>
      <c r="L34" s="8">
        <f>K34-J34</f>
        <v>0</v>
      </c>
      <c r="M34" s="9" t="e">
        <f t="shared" si="13"/>
        <v>#DIV/0!</v>
      </c>
      <c r="N34" s="5"/>
      <c r="O34" s="51">
        <v>0</v>
      </c>
      <c r="P34" s="54">
        <v>1</v>
      </c>
      <c r="Q34" s="8">
        <f t="shared" si="14"/>
        <v>1</v>
      </c>
      <c r="R34" s="10" t="e">
        <f t="shared" si="15"/>
        <v>#DIV/0!</v>
      </c>
    </row>
    <row r="35" spans="1:19" x14ac:dyDescent="0.2">
      <c r="A35" s="11" t="s">
        <v>17</v>
      </c>
      <c r="B35" s="51">
        <v>2184</v>
      </c>
      <c r="C35" s="54">
        <v>2087</v>
      </c>
      <c r="D35" s="8">
        <f t="shared" si="8"/>
        <v>-97</v>
      </c>
      <c r="E35" s="9">
        <f t="shared" si="9"/>
        <v>-4.4413919413919416E-2</v>
      </c>
      <c r="F35" s="51">
        <v>2903</v>
      </c>
      <c r="G35" s="55">
        <v>2346</v>
      </c>
      <c r="H35" s="8">
        <f t="shared" si="10"/>
        <v>-557</v>
      </c>
      <c r="I35" s="9">
        <f t="shared" si="11"/>
        <v>-0.19187047881501895</v>
      </c>
      <c r="J35" s="51">
        <v>3199</v>
      </c>
      <c r="K35" s="55">
        <v>2374</v>
      </c>
      <c r="L35" s="8">
        <f>K35-J35</f>
        <v>-825</v>
      </c>
      <c r="M35" s="9">
        <f t="shared" si="13"/>
        <v>-0.25789309159112223</v>
      </c>
      <c r="N35" s="5"/>
      <c r="O35" s="51">
        <v>3120</v>
      </c>
      <c r="P35" s="54">
        <v>2532</v>
      </c>
      <c r="Q35" s="8">
        <f t="shared" si="14"/>
        <v>-588</v>
      </c>
      <c r="R35" s="10">
        <f t="shared" si="15"/>
        <v>-0.18846153846153846</v>
      </c>
    </row>
    <row r="36" spans="1:19" x14ac:dyDescent="0.2">
      <c r="A36" s="11"/>
      <c r="B36" s="8"/>
      <c r="C36" s="8"/>
      <c r="D36" s="8"/>
      <c r="E36" s="9" t="s">
        <v>7</v>
      </c>
      <c r="F36" s="5"/>
      <c r="G36" s="5"/>
      <c r="H36" s="8" t="s">
        <v>7</v>
      </c>
      <c r="I36" s="9" t="s">
        <v>7</v>
      </c>
      <c r="J36" s="5"/>
      <c r="K36" s="5"/>
      <c r="L36" s="5"/>
      <c r="M36" s="5"/>
      <c r="N36" s="5"/>
      <c r="O36" s="5"/>
      <c r="P36" s="5"/>
      <c r="Q36" s="5"/>
      <c r="R36" s="28"/>
    </row>
    <row r="37" spans="1:19" x14ac:dyDescent="0.2">
      <c r="A37" s="11" t="s">
        <v>18</v>
      </c>
      <c r="B37" s="8">
        <f>SUM(B25:B36)</f>
        <v>18948</v>
      </c>
      <c r="C37" s="8">
        <f>SUM(C25:C36)</f>
        <v>16740</v>
      </c>
      <c r="D37" s="8">
        <f>C37-B37</f>
        <v>-2208</v>
      </c>
      <c r="E37" s="9">
        <f>D37/B37</f>
        <v>-0.11652944901836605</v>
      </c>
      <c r="F37" s="8">
        <f>SUM(F25:F36)</f>
        <v>20588</v>
      </c>
      <c r="G37" s="8">
        <f>SUM(G25:G36)</f>
        <v>18021</v>
      </c>
      <c r="H37" s="8">
        <f>G37-F37</f>
        <v>-2567</v>
      </c>
      <c r="I37" s="9">
        <f>H37/F37</f>
        <v>-0.12468428210608121</v>
      </c>
      <c r="J37" s="8">
        <f>SUM(J25:J36)</f>
        <v>21881</v>
      </c>
      <c r="K37" s="8">
        <f>SUM(K25:K36)</f>
        <v>19156</v>
      </c>
      <c r="L37" s="8">
        <f>K37-J37</f>
        <v>-2725</v>
      </c>
      <c r="M37" s="9">
        <f>L37/J37</f>
        <v>-0.12453726977743247</v>
      </c>
      <c r="N37" s="29"/>
      <c r="O37" s="8">
        <f>SUM(O25:O35)</f>
        <v>21251</v>
      </c>
      <c r="P37" s="8">
        <f>SUM(P25:P35)</f>
        <v>19044</v>
      </c>
      <c r="Q37" s="8">
        <f>P37-O37</f>
        <v>-2207</v>
      </c>
      <c r="R37" s="10">
        <f>Q37/O37</f>
        <v>-0.10385393628535128</v>
      </c>
    </row>
    <row r="38" spans="1:19" ht="10.5" customHeight="1" x14ac:dyDescent="0.2">
      <c r="A38" s="11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8"/>
    </row>
    <row r="39" spans="1:19" hidden="1" x14ac:dyDescent="0.2">
      <c r="A39" s="11"/>
      <c r="B39" s="12"/>
      <c r="C39" s="12"/>
      <c r="D39" s="30"/>
      <c r="E39" s="30"/>
      <c r="F39" s="12"/>
      <c r="G39" s="12"/>
      <c r="H39" s="30"/>
      <c r="I39" s="30"/>
      <c r="J39" s="12"/>
      <c r="K39" s="12"/>
      <c r="L39" s="30"/>
      <c r="M39" s="30"/>
      <c r="N39" s="30"/>
      <c r="O39" s="12"/>
      <c r="P39" s="12"/>
      <c r="Q39" s="29"/>
      <c r="R39" s="28"/>
    </row>
    <row r="40" spans="1:19" ht="3.75" customHeight="1" x14ac:dyDescent="0.2">
      <c r="A40" s="13"/>
      <c r="B40" s="25"/>
      <c r="C40" s="25"/>
      <c r="D40" s="25"/>
      <c r="E40" s="31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6"/>
      <c r="S40" s="25"/>
    </row>
    <row r="41" spans="1:19" x14ac:dyDescent="0.2">
      <c r="A41" s="32"/>
      <c r="B41" s="5" t="s">
        <v>22</v>
      </c>
      <c r="C41" s="29"/>
      <c r="D41" s="29"/>
      <c r="E41" s="29"/>
      <c r="F41" s="5" t="s">
        <v>23</v>
      </c>
      <c r="G41" s="5"/>
      <c r="H41" s="5"/>
      <c r="I41" s="5"/>
      <c r="J41" s="6" t="s">
        <v>24</v>
      </c>
      <c r="K41" s="5"/>
      <c r="L41" s="5"/>
      <c r="M41" s="5"/>
      <c r="N41" s="29"/>
      <c r="O41" s="5" t="s">
        <v>25</v>
      </c>
      <c r="P41" s="5"/>
      <c r="Q41" s="5"/>
      <c r="R41" s="14"/>
    </row>
    <row r="42" spans="1:19" x14ac:dyDescent="0.2">
      <c r="A42" s="7" t="s">
        <v>27</v>
      </c>
      <c r="B42" s="5">
        <v>248</v>
      </c>
      <c r="C42" s="54">
        <v>281</v>
      </c>
      <c r="D42" s="8">
        <f t="shared" ref="D42:D52" si="16">C42-B42</f>
        <v>33</v>
      </c>
      <c r="E42" s="9">
        <f t="shared" ref="E42:E52" si="17">D42/B42</f>
        <v>0.13306451612903225</v>
      </c>
      <c r="F42" s="5">
        <v>243</v>
      </c>
      <c r="G42" s="54">
        <v>263</v>
      </c>
      <c r="H42" s="8">
        <f t="shared" ref="H42:H52" si="18">G42-F42</f>
        <v>20</v>
      </c>
      <c r="I42" s="9">
        <f t="shared" ref="I42:I52" si="19">H42/F42</f>
        <v>8.2304526748971193E-2</v>
      </c>
      <c r="J42" s="5">
        <v>239</v>
      </c>
      <c r="K42" s="54">
        <v>279</v>
      </c>
      <c r="L42" s="8">
        <f t="shared" ref="L42:L52" si="20">K42-J42</f>
        <v>40</v>
      </c>
      <c r="M42" s="9">
        <f t="shared" ref="M42:M52" si="21">L42/J42</f>
        <v>0.16736401673640167</v>
      </c>
      <c r="N42" s="5"/>
      <c r="O42" s="52">
        <v>240</v>
      </c>
      <c r="P42" s="55">
        <v>279</v>
      </c>
      <c r="Q42" s="8">
        <f>P42-O42</f>
        <v>39</v>
      </c>
      <c r="R42" s="10">
        <f>Q42/O42</f>
        <v>0.16250000000000001</v>
      </c>
      <c r="S42" s="21"/>
    </row>
    <row r="43" spans="1:19" x14ac:dyDescent="0.2">
      <c r="A43" s="11" t="s">
        <v>8</v>
      </c>
      <c r="B43" s="5">
        <v>2009</v>
      </c>
      <c r="C43" s="54">
        <v>1952</v>
      </c>
      <c r="D43" s="8">
        <f t="shared" si="16"/>
        <v>-57</v>
      </c>
      <c r="E43" s="9">
        <f t="shared" si="17"/>
        <v>-2.8372324539571926E-2</v>
      </c>
      <c r="F43" s="5">
        <v>1500</v>
      </c>
      <c r="G43" s="54">
        <v>1505</v>
      </c>
      <c r="H43" s="8">
        <f t="shared" si="18"/>
        <v>5</v>
      </c>
      <c r="I43" s="9">
        <f t="shared" si="19"/>
        <v>3.3333333333333335E-3</v>
      </c>
      <c r="J43" s="5">
        <v>1408</v>
      </c>
      <c r="K43" s="54">
        <v>1394</v>
      </c>
      <c r="L43" s="8">
        <f t="shared" si="20"/>
        <v>-14</v>
      </c>
      <c r="M43" s="9">
        <f t="shared" si="21"/>
        <v>-9.943181818181818E-3</v>
      </c>
      <c r="N43" s="5"/>
      <c r="O43" s="52">
        <v>1393</v>
      </c>
      <c r="P43" s="55">
        <v>1361</v>
      </c>
      <c r="Q43" s="8">
        <f t="shared" ref="Q43:Q52" si="22">P43-O43</f>
        <v>-32</v>
      </c>
      <c r="R43" s="10">
        <f t="shared" ref="R43:R52" si="23">Q43/O43</f>
        <v>-2.297200287150036E-2</v>
      </c>
      <c r="S43" s="21"/>
    </row>
    <row r="44" spans="1:19" x14ac:dyDescent="0.2">
      <c r="A44" s="11" t="s">
        <v>9</v>
      </c>
      <c r="B44" s="5">
        <v>1402</v>
      </c>
      <c r="C44" s="54">
        <v>1328</v>
      </c>
      <c r="D44" s="8">
        <f t="shared" si="16"/>
        <v>-74</v>
      </c>
      <c r="E44" s="9">
        <f t="shared" si="17"/>
        <v>-5.2781740370898715E-2</v>
      </c>
      <c r="F44" s="5">
        <v>1381</v>
      </c>
      <c r="G44" s="54">
        <v>1322</v>
      </c>
      <c r="H44" s="8">
        <f t="shared" si="18"/>
        <v>-59</v>
      </c>
      <c r="I44" s="9">
        <f t="shared" si="19"/>
        <v>-4.2722664735698766E-2</v>
      </c>
      <c r="J44" s="5">
        <v>1429</v>
      </c>
      <c r="K44" s="54">
        <v>1374</v>
      </c>
      <c r="L44" s="8">
        <f t="shared" si="20"/>
        <v>-55</v>
      </c>
      <c r="M44" s="9">
        <f t="shared" si="21"/>
        <v>-3.8488453463960813E-2</v>
      </c>
      <c r="N44" s="5"/>
      <c r="O44" s="52">
        <v>1404</v>
      </c>
      <c r="P44" s="55">
        <v>1358</v>
      </c>
      <c r="Q44" s="8">
        <f t="shared" si="22"/>
        <v>-46</v>
      </c>
      <c r="R44" s="10">
        <f t="shared" si="23"/>
        <v>-3.2763532763532763E-2</v>
      </c>
      <c r="S44" s="21"/>
    </row>
    <row r="45" spans="1:19" x14ac:dyDescent="0.2">
      <c r="A45" s="7" t="s">
        <v>10</v>
      </c>
      <c r="B45" s="5">
        <v>4839</v>
      </c>
      <c r="C45" s="54">
        <v>4373</v>
      </c>
      <c r="D45" s="8">
        <f t="shared" si="16"/>
        <v>-466</v>
      </c>
      <c r="E45" s="9">
        <f t="shared" si="17"/>
        <v>-9.6300888613349872E-2</v>
      </c>
      <c r="F45" s="5">
        <v>4768</v>
      </c>
      <c r="G45" s="54">
        <v>4356</v>
      </c>
      <c r="H45" s="8">
        <f t="shared" si="18"/>
        <v>-412</v>
      </c>
      <c r="I45" s="9">
        <f t="shared" si="19"/>
        <v>-8.6409395973154363E-2</v>
      </c>
      <c r="J45" s="5">
        <v>5256</v>
      </c>
      <c r="K45" s="54">
        <v>4984</v>
      </c>
      <c r="L45" s="8">
        <f t="shared" si="20"/>
        <v>-272</v>
      </c>
      <c r="M45" s="9">
        <f t="shared" si="21"/>
        <v>-5.1750380517503802E-2</v>
      </c>
      <c r="N45" s="5"/>
      <c r="O45" s="52">
        <v>5154</v>
      </c>
      <c r="P45" s="55">
        <v>4858</v>
      </c>
      <c r="Q45" s="8">
        <f t="shared" si="22"/>
        <v>-296</v>
      </c>
      <c r="R45" s="10">
        <f t="shared" si="23"/>
        <v>-5.7431121459060923E-2</v>
      </c>
      <c r="S45" s="21"/>
    </row>
    <row r="46" spans="1:19" x14ac:dyDescent="0.2">
      <c r="A46" s="7" t="s">
        <v>11</v>
      </c>
      <c r="B46" s="5">
        <v>4290</v>
      </c>
      <c r="C46" s="54">
        <v>3816</v>
      </c>
      <c r="D46" s="8">
        <f t="shared" si="16"/>
        <v>-474</v>
      </c>
      <c r="E46" s="9">
        <f t="shared" si="17"/>
        <v>-0.11048951048951049</v>
      </c>
      <c r="F46" s="5">
        <v>4147</v>
      </c>
      <c r="G46" s="54">
        <v>3814</v>
      </c>
      <c r="H46" s="8">
        <f t="shared" si="18"/>
        <v>-333</v>
      </c>
      <c r="I46" s="9">
        <f t="shared" si="19"/>
        <v>-8.0299011333494097E-2</v>
      </c>
      <c r="J46" s="5">
        <v>5728</v>
      </c>
      <c r="K46" s="54">
        <v>5656</v>
      </c>
      <c r="L46" s="8">
        <f t="shared" si="20"/>
        <v>-72</v>
      </c>
      <c r="M46" s="9">
        <f t="shared" si="21"/>
        <v>-1.2569832402234637E-2</v>
      </c>
      <c r="N46" s="5"/>
      <c r="O46" s="52">
        <v>5944</v>
      </c>
      <c r="P46" s="55">
        <v>5981</v>
      </c>
      <c r="Q46" s="8">
        <f t="shared" si="22"/>
        <v>37</v>
      </c>
      <c r="R46" s="10">
        <f t="shared" si="23"/>
        <v>6.2247644683714673E-3</v>
      </c>
      <c r="S46" s="21"/>
    </row>
    <row r="47" spans="1:19" x14ac:dyDescent="0.2">
      <c r="A47" s="7" t="s">
        <v>12</v>
      </c>
      <c r="B47" s="5">
        <v>5</v>
      </c>
      <c r="C47" s="54">
        <v>4</v>
      </c>
      <c r="D47" s="8">
        <f t="shared" si="16"/>
        <v>-1</v>
      </c>
      <c r="E47" s="9">
        <f t="shared" si="17"/>
        <v>-0.2</v>
      </c>
      <c r="F47" s="5">
        <v>4</v>
      </c>
      <c r="G47" s="54">
        <v>2</v>
      </c>
      <c r="H47" s="8">
        <f t="shared" si="18"/>
        <v>-2</v>
      </c>
      <c r="I47" s="9">
        <f t="shared" si="19"/>
        <v>-0.5</v>
      </c>
      <c r="J47" s="5">
        <v>7</v>
      </c>
      <c r="K47" s="54">
        <v>4</v>
      </c>
      <c r="L47" s="8">
        <f t="shared" si="20"/>
        <v>-3</v>
      </c>
      <c r="M47" s="9">
        <f t="shared" si="21"/>
        <v>-0.42857142857142855</v>
      </c>
      <c r="N47" s="5"/>
      <c r="O47" s="52">
        <v>8</v>
      </c>
      <c r="P47" s="55">
        <v>4</v>
      </c>
      <c r="Q47" s="8">
        <f t="shared" si="22"/>
        <v>-4</v>
      </c>
      <c r="R47" s="10">
        <f t="shared" si="23"/>
        <v>-0.5</v>
      </c>
      <c r="S47" s="21"/>
    </row>
    <row r="48" spans="1:19" x14ac:dyDescent="0.2">
      <c r="A48" s="7" t="s">
        <v>13</v>
      </c>
      <c r="B48" s="5">
        <v>210</v>
      </c>
      <c r="C48" s="54">
        <v>178</v>
      </c>
      <c r="D48" s="8">
        <f t="shared" si="16"/>
        <v>-32</v>
      </c>
      <c r="E48" s="9">
        <f t="shared" si="17"/>
        <v>-0.15238095238095239</v>
      </c>
      <c r="F48" s="5">
        <v>216</v>
      </c>
      <c r="G48" s="54">
        <v>182</v>
      </c>
      <c r="H48" s="8">
        <f t="shared" si="18"/>
        <v>-34</v>
      </c>
      <c r="I48" s="9">
        <f t="shared" si="19"/>
        <v>-0.15740740740740741</v>
      </c>
      <c r="J48" s="5">
        <v>239</v>
      </c>
      <c r="K48" s="54">
        <v>218</v>
      </c>
      <c r="L48" s="8">
        <f t="shared" si="20"/>
        <v>-21</v>
      </c>
      <c r="M48" s="9">
        <f t="shared" si="21"/>
        <v>-8.7866108786610872E-2</v>
      </c>
      <c r="N48" s="5"/>
      <c r="O48" s="52">
        <v>232</v>
      </c>
      <c r="P48" s="55">
        <v>218</v>
      </c>
      <c r="Q48" s="8">
        <f t="shared" si="22"/>
        <v>-14</v>
      </c>
      <c r="R48" s="10">
        <f t="shared" si="23"/>
        <v>-6.0344827586206899E-2</v>
      </c>
      <c r="S48" s="21"/>
    </row>
    <row r="49" spans="1:19" x14ac:dyDescent="0.2">
      <c r="A49" s="7" t="s">
        <v>14</v>
      </c>
      <c r="B49" s="5">
        <v>114</v>
      </c>
      <c r="C49" s="54">
        <v>101</v>
      </c>
      <c r="D49" s="8">
        <f t="shared" si="16"/>
        <v>-13</v>
      </c>
      <c r="E49" s="9">
        <f t="shared" si="17"/>
        <v>-0.11403508771929824</v>
      </c>
      <c r="F49" s="5">
        <v>109</v>
      </c>
      <c r="G49" s="54">
        <v>104</v>
      </c>
      <c r="H49" s="8">
        <f t="shared" si="18"/>
        <v>-5</v>
      </c>
      <c r="I49" s="9">
        <f t="shared" si="19"/>
        <v>-4.5871559633027525E-2</v>
      </c>
      <c r="J49" s="5">
        <v>126</v>
      </c>
      <c r="K49" s="54">
        <v>116</v>
      </c>
      <c r="L49" s="8">
        <f t="shared" si="20"/>
        <v>-10</v>
      </c>
      <c r="M49" s="9">
        <f t="shared" si="21"/>
        <v>-7.9365079365079361E-2</v>
      </c>
      <c r="N49" s="5"/>
      <c r="O49" s="52">
        <v>117</v>
      </c>
      <c r="P49" s="55">
        <v>114</v>
      </c>
      <c r="Q49" s="8">
        <f t="shared" si="22"/>
        <v>-3</v>
      </c>
      <c r="R49" s="10">
        <f t="shared" si="23"/>
        <v>-2.564102564102564E-2</v>
      </c>
      <c r="S49" s="21"/>
    </row>
    <row r="50" spans="1:19" x14ac:dyDescent="0.2">
      <c r="A50" s="7" t="s">
        <v>15</v>
      </c>
      <c r="B50" s="5">
        <v>2947</v>
      </c>
      <c r="C50" s="54">
        <v>2696</v>
      </c>
      <c r="D50" s="8">
        <f t="shared" si="16"/>
        <v>-251</v>
      </c>
      <c r="E50" s="9">
        <f t="shared" si="17"/>
        <v>-8.5171360705802515E-2</v>
      </c>
      <c r="F50" s="5">
        <v>3057</v>
      </c>
      <c r="G50" s="54">
        <v>2797</v>
      </c>
      <c r="H50" s="8">
        <f t="shared" si="18"/>
        <v>-260</v>
      </c>
      <c r="I50" s="9">
        <f t="shared" si="19"/>
        <v>-8.5050703303892708E-2</v>
      </c>
      <c r="J50" s="5">
        <v>4850</v>
      </c>
      <c r="K50" s="54">
        <v>4421</v>
      </c>
      <c r="L50" s="8">
        <f t="shared" si="20"/>
        <v>-429</v>
      </c>
      <c r="M50" s="9">
        <f t="shared" si="21"/>
        <v>-8.8453608247422683E-2</v>
      </c>
      <c r="N50" s="5"/>
      <c r="O50" s="52">
        <v>5143</v>
      </c>
      <c r="P50" s="55">
        <v>4896</v>
      </c>
      <c r="Q50" s="8">
        <f t="shared" si="22"/>
        <v>-247</v>
      </c>
      <c r="R50" s="10">
        <f t="shared" si="23"/>
        <v>-4.8026443709896949E-2</v>
      </c>
      <c r="S50" s="21"/>
    </row>
    <row r="51" spans="1:19" x14ac:dyDescent="0.2">
      <c r="A51" s="11" t="s">
        <v>16</v>
      </c>
      <c r="B51" s="5">
        <v>1</v>
      </c>
      <c r="C51" s="54">
        <v>2</v>
      </c>
      <c r="D51" s="8">
        <f t="shared" si="16"/>
        <v>1</v>
      </c>
      <c r="E51" s="9">
        <f t="shared" si="17"/>
        <v>1</v>
      </c>
      <c r="F51" s="5">
        <v>1</v>
      </c>
      <c r="G51" s="54">
        <v>2</v>
      </c>
      <c r="H51" s="8">
        <f t="shared" si="18"/>
        <v>1</v>
      </c>
      <c r="I51" s="9">
        <f t="shared" si="19"/>
        <v>1</v>
      </c>
      <c r="J51" s="5">
        <v>1</v>
      </c>
      <c r="K51" s="54">
        <v>3</v>
      </c>
      <c r="L51" s="8">
        <f t="shared" si="20"/>
        <v>2</v>
      </c>
      <c r="M51" s="9">
        <f t="shared" si="21"/>
        <v>2</v>
      </c>
      <c r="N51" s="5"/>
      <c r="O51" s="52">
        <v>1</v>
      </c>
      <c r="P51" s="55">
        <v>4</v>
      </c>
      <c r="Q51" s="8">
        <f t="shared" si="22"/>
        <v>3</v>
      </c>
      <c r="R51" s="10">
        <f t="shared" si="23"/>
        <v>3</v>
      </c>
      <c r="S51" s="21"/>
    </row>
    <row r="52" spans="1:19" x14ac:dyDescent="0.2">
      <c r="A52" s="11" t="s">
        <v>17</v>
      </c>
      <c r="B52" s="5">
        <v>2921</v>
      </c>
      <c r="C52" s="54">
        <v>2475</v>
      </c>
      <c r="D52" s="8">
        <f t="shared" si="16"/>
        <v>-446</v>
      </c>
      <c r="E52" s="9">
        <f t="shared" si="17"/>
        <v>-0.15268743580965422</v>
      </c>
      <c r="F52" s="5">
        <v>2558</v>
      </c>
      <c r="G52" s="54">
        <v>2265</v>
      </c>
      <c r="H52" s="8">
        <f t="shared" si="18"/>
        <v>-293</v>
      </c>
      <c r="I52" s="9">
        <f t="shared" si="19"/>
        <v>-0.1145426114151681</v>
      </c>
      <c r="J52" s="5">
        <v>2450</v>
      </c>
      <c r="K52" s="54">
        <v>2204</v>
      </c>
      <c r="L52" s="8">
        <f t="shared" si="20"/>
        <v>-246</v>
      </c>
      <c r="M52" s="9">
        <f t="shared" si="21"/>
        <v>-0.10040816326530612</v>
      </c>
      <c r="N52" s="5"/>
      <c r="O52" s="52">
        <v>2297</v>
      </c>
      <c r="P52" s="55">
        <v>2047</v>
      </c>
      <c r="Q52" s="8">
        <f t="shared" si="22"/>
        <v>-250</v>
      </c>
      <c r="R52" s="10">
        <f t="shared" si="23"/>
        <v>-0.108837614279495</v>
      </c>
      <c r="S52" s="21"/>
    </row>
    <row r="53" spans="1:19" x14ac:dyDescent="0.2">
      <c r="A53" s="11"/>
      <c r="B53" s="8"/>
      <c r="C53" s="8"/>
      <c r="D53" s="8" t="s">
        <v>7</v>
      </c>
      <c r="E53" s="9" t="s">
        <v>7</v>
      </c>
      <c r="F53" s="8"/>
      <c r="G53" s="8"/>
      <c r="H53" s="8" t="s">
        <v>7</v>
      </c>
      <c r="I53" s="9" t="s">
        <v>7</v>
      </c>
      <c r="J53" s="5"/>
      <c r="K53" s="5"/>
      <c r="L53" s="8" t="s">
        <v>26</v>
      </c>
      <c r="M53" s="9" t="s">
        <v>7</v>
      </c>
      <c r="N53" s="5"/>
      <c r="O53" s="8"/>
      <c r="P53" s="8"/>
      <c r="Q53" s="8" t="s">
        <v>7</v>
      </c>
      <c r="R53" s="10" t="s">
        <v>7</v>
      </c>
      <c r="S53" s="21"/>
    </row>
    <row r="54" spans="1:19" x14ac:dyDescent="0.2">
      <c r="A54" s="11" t="s">
        <v>18</v>
      </c>
      <c r="B54" s="8">
        <f>SUM(B42:B53)</f>
        <v>18986</v>
      </c>
      <c r="C54" s="8">
        <f>SUM(C42:C53)</f>
        <v>17206</v>
      </c>
      <c r="D54" s="8">
        <f>C54-B54</f>
        <v>-1780</v>
      </c>
      <c r="E54" s="9">
        <f>D54/B54</f>
        <v>-9.3753291899294211E-2</v>
      </c>
      <c r="F54" s="8">
        <f>SUM(F42:F53)</f>
        <v>17984</v>
      </c>
      <c r="G54" s="8">
        <f>SUM(G42:G53)</f>
        <v>16612</v>
      </c>
      <c r="H54" s="8">
        <f>G54-F54</f>
        <v>-1372</v>
      </c>
      <c r="I54" s="9">
        <f>H54/F54</f>
        <v>-7.6290035587188609E-2</v>
      </c>
      <c r="J54" s="8">
        <f>SUM(J42:J53)</f>
        <v>21733</v>
      </c>
      <c r="K54" s="8">
        <f>SUM(K42:K53)</f>
        <v>20653</v>
      </c>
      <c r="L54" s="8">
        <f>K54-J54</f>
        <v>-1080</v>
      </c>
      <c r="M54" s="9">
        <f>L54/J54</f>
        <v>-4.9694013711866748E-2</v>
      </c>
      <c r="N54" s="5"/>
      <c r="O54" s="8">
        <f>SUM(O42:O53)</f>
        <v>21933</v>
      </c>
      <c r="P54" s="8">
        <f>SUM(P42:P53)</f>
        <v>21120</v>
      </c>
      <c r="Q54" s="8">
        <f>P54-O54</f>
        <v>-813</v>
      </c>
      <c r="R54" s="10">
        <f>Q54/O54</f>
        <v>-3.7067432635754342E-2</v>
      </c>
      <c r="S54" s="21"/>
    </row>
    <row r="55" spans="1:19" x14ac:dyDescent="0.2">
      <c r="A55" s="1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14"/>
      <c r="S55" s="21"/>
    </row>
    <row r="56" spans="1:19" ht="3.75" customHeight="1" x14ac:dyDescent="0.2">
      <c r="A56" s="11"/>
      <c r="B56" s="12"/>
      <c r="C56" s="12"/>
      <c r="D56" s="9"/>
      <c r="E56" s="9"/>
      <c r="F56" s="12"/>
      <c r="G56" s="12"/>
      <c r="H56" s="9"/>
      <c r="I56" s="9"/>
      <c r="J56" s="12"/>
      <c r="K56" s="12"/>
      <c r="L56" s="9"/>
      <c r="M56" s="9"/>
      <c r="N56" s="9"/>
      <c r="O56" s="12"/>
      <c r="P56" s="12"/>
      <c r="Q56" s="5"/>
      <c r="R56" s="14"/>
      <c r="S56" s="21"/>
    </row>
    <row r="57" spans="1:19" x14ac:dyDescent="0.2">
      <c r="A57" s="13"/>
      <c r="B57" s="25"/>
      <c r="C57" s="15"/>
      <c r="D57" s="4"/>
      <c r="E57" s="4"/>
      <c r="F57" s="15"/>
      <c r="G57" s="15"/>
      <c r="H57" s="4"/>
      <c r="I57" s="4"/>
      <c r="J57" s="4"/>
      <c r="K57" s="4"/>
      <c r="L57" s="4"/>
      <c r="M57" s="4"/>
      <c r="N57" s="4"/>
      <c r="O57" s="15"/>
      <c r="P57" s="15"/>
      <c r="Q57" s="4"/>
      <c r="R57" s="27"/>
      <c r="S57" s="21"/>
    </row>
    <row r="58" spans="1:19" x14ac:dyDescent="0.2">
      <c r="A58" s="32"/>
      <c r="B58" s="56" t="s">
        <v>58</v>
      </c>
      <c r="C58" s="56"/>
      <c r="D58" s="56"/>
      <c r="E58" s="56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6"/>
    </row>
    <row r="59" spans="1:19" x14ac:dyDescent="0.2">
      <c r="A59" s="7" t="s">
        <v>27</v>
      </c>
      <c r="B59" s="8">
        <f>(B8+F8+J8+O8+B25+F25+J25+O25+B42+F42+J42+O42)/12</f>
        <v>273.08333333333331</v>
      </c>
      <c r="C59" s="8">
        <f>(C8+G8+K8+P8+C25+G25+K25+P25+C42+G42+K42+P42)/12</f>
        <v>267.5</v>
      </c>
      <c r="D59" s="8">
        <f>C59-B59</f>
        <v>-5.5833333333333144</v>
      </c>
      <c r="E59" s="9">
        <f t="shared" ref="E59:E71" si="24">D59/B59</f>
        <v>-2.0445529447665478E-2</v>
      </c>
      <c r="F59" s="4"/>
      <c r="G59" s="4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6"/>
    </row>
    <row r="60" spans="1:19" x14ac:dyDescent="0.2">
      <c r="A60" s="11" t="s">
        <v>8</v>
      </c>
      <c r="B60" s="8">
        <f t="shared" ref="B60:B71" si="25">(B9+F9+J9+O9+B26+F26+J26+O26+B43+F43+J43+O43)/12</f>
        <v>1956.4166666666667</v>
      </c>
      <c r="C60" s="8">
        <f t="shared" ref="C60:C71" si="26">(C9+G9+K9+P9+C26+G26+K26+P26+C43+G43+K43+P43)/12</f>
        <v>1864.0833333333333</v>
      </c>
      <c r="D60" s="8">
        <f t="shared" ref="D60:D71" si="27">C60-B60</f>
        <v>-92.333333333333485</v>
      </c>
      <c r="E60" s="9">
        <f t="shared" si="24"/>
        <v>-4.7195127145717157E-2</v>
      </c>
      <c r="F60" s="4"/>
      <c r="G60" s="4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6"/>
    </row>
    <row r="61" spans="1:19" x14ac:dyDescent="0.2">
      <c r="A61" s="11" t="s">
        <v>9</v>
      </c>
      <c r="B61" s="8">
        <f t="shared" si="25"/>
        <v>1532.5</v>
      </c>
      <c r="C61" s="8">
        <f t="shared" si="26"/>
        <v>1380.4166666666667</v>
      </c>
      <c r="D61" s="8">
        <f t="shared" si="27"/>
        <v>-152.08333333333326</v>
      </c>
      <c r="E61" s="9">
        <f t="shared" si="24"/>
        <v>-9.9238716693855311E-2</v>
      </c>
      <c r="F61" s="4"/>
      <c r="G61" s="4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6"/>
    </row>
    <row r="62" spans="1:19" x14ac:dyDescent="0.2">
      <c r="A62" s="7" t="s">
        <v>10</v>
      </c>
      <c r="B62" s="8">
        <f t="shared" si="25"/>
        <v>5341</v>
      </c>
      <c r="C62" s="8">
        <f t="shared" si="26"/>
        <v>4730</v>
      </c>
      <c r="D62" s="8">
        <f t="shared" si="27"/>
        <v>-611</v>
      </c>
      <c r="E62" s="9">
        <f t="shared" si="24"/>
        <v>-0.11439805279910129</v>
      </c>
      <c r="F62" s="4"/>
      <c r="G62" s="4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6"/>
    </row>
    <row r="63" spans="1:19" x14ac:dyDescent="0.2">
      <c r="A63" s="7" t="s">
        <v>11</v>
      </c>
      <c r="B63" s="8">
        <f t="shared" si="25"/>
        <v>5167.583333333333</v>
      </c>
      <c r="C63" s="8">
        <f t="shared" si="26"/>
        <v>4836.833333333333</v>
      </c>
      <c r="D63" s="8">
        <f t="shared" si="27"/>
        <v>-330.75</v>
      </c>
      <c r="E63" s="9">
        <f t="shared" si="24"/>
        <v>-6.4004773346664309E-2</v>
      </c>
      <c r="F63" s="4"/>
      <c r="G63" s="4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6"/>
    </row>
    <row r="64" spans="1:19" x14ac:dyDescent="0.2">
      <c r="A64" s="7" t="s">
        <v>12</v>
      </c>
      <c r="B64" s="8">
        <f t="shared" si="25"/>
        <v>8.75</v>
      </c>
      <c r="C64" s="8">
        <f t="shared" si="26"/>
        <v>4.166666666666667</v>
      </c>
      <c r="D64" s="8">
        <f t="shared" si="27"/>
        <v>-4.583333333333333</v>
      </c>
      <c r="E64" s="9">
        <f t="shared" si="24"/>
        <v>-0.52380952380952372</v>
      </c>
      <c r="F64" s="4"/>
      <c r="G64" s="4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6"/>
    </row>
    <row r="65" spans="1:18" x14ac:dyDescent="0.2">
      <c r="A65" s="7" t="s">
        <v>13</v>
      </c>
      <c r="B65" s="8">
        <f t="shared" si="25"/>
        <v>232.41666666666666</v>
      </c>
      <c r="C65" s="8">
        <f t="shared" si="26"/>
        <v>205.41666666666666</v>
      </c>
      <c r="D65" s="8">
        <f t="shared" si="27"/>
        <v>-27</v>
      </c>
      <c r="E65" s="9">
        <f t="shared" si="24"/>
        <v>-0.11617067049121549</v>
      </c>
      <c r="F65" s="4"/>
      <c r="G65" s="4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6"/>
    </row>
    <row r="66" spans="1:18" x14ac:dyDescent="0.2">
      <c r="A66" s="7" t="s">
        <v>14</v>
      </c>
      <c r="B66" s="8">
        <f t="shared" si="25"/>
        <v>129</v>
      </c>
      <c r="C66" s="8">
        <f t="shared" si="26"/>
        <v>114.16666666666667</v>
      </c>
      <c r="D66" s="8">
        <f t="shared" si="27"/>
        <v>-14.833333333333329</v>
      </c>
      <c r="E66" s="9">
        <f t="shared" si="24"/>
        <v>-0.11498708010335913</v>
      </c>
      <c r="F66" s="4"/>
      <c r="G66" s="4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6"/>
    </row>
    <row r="67" spans="1:18" x14ac:dyDescent="0.2">
      <c r="A67" s="7" t="s">
        <v>15</v>
      </c>
      <c r="B67" s="8">
        <f t="shared" si="25"/>
        <v>4087.5833333333335</v>
      </c>
      <c r="C67" s="8">
        <f t="shared" si="26"/>
        <v>3751.9166666666665</v>
      </c>
      <c r="D67" s="8">
        <f t="shared" si="27"/>
        <v>-335.66666666666697</v>
      </c>
      <c r="E67" s="9">
        <f t="shared" si="24"/>
        <v>-8.2118611241361106E-2</v>
      </c>
      <c r="F67" s="4"/>
      <c r="G67" s="4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6"/>
    </row>
    <row r="68" spans="1:18" x14ac:dyDescent="0.2">
      <c r="A68" s="11" t="s">
        <v>16</v>
      </c>
      <c r="B68" s="8">
        <f t="shared" si="25"/>
        <v>0.75</v>
      </c>
      <c r="C68" s="8">
        <f t="shared" si="26"/>
        <v>1.5</v>
      </c>
      <c r="D68" s="8">
        <f t="shared" si="27"/>
        <v>0.75</v>
      </c>
      <c r="E68" s="9">
        <f t="shared" si="24"/>
        <v>1</v>
      </c>
      <c r="F68" s="4"/>
      <c r="G68" s="4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6"/>
    </row>
    <row r="69" spans="1:18" x14ac:dyDescent="0.2">
      <c r="A69" s="11" t="s">
        <v>17</v>
      </c>
      <c r="B69" s="8">
        <f t="shared" si="25"/>
        <v>2512.5833333333335</v>
      </c>
      <c r="C69" s="8">
        <f t="shared" si="26"/>
        <v>2258.0833333333335</v>
      </c>
      <c r="D69" s="8">
        <f t="shared" si="27"/>
        <v>-254.5</v>
      </c>
      <c r="E69" s="9">
        <f t="shared" si="24"/>
        <v>-0.10129017279692215</v>
      </c>
      <c r="F69" s="4"/>
      <c r="G69" s="4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6"/>
    </row>
    <row r="70" spans="1:18" x14ac:dyDescent="0.2">
      <c r="A70" s="11"/>
      <c r="B70" s="8">
        <f t="shared" si="25"/>
        <v>0</v>
      </c>
      <c r="C70" s="8">
        <f t="shared" si="26"/>
        <v>0</v>
      </c>
      <c r="D70" s="8"/>
      <c r="E70" s="9" t="s">
        <v>7</v>
      </c>
      <c r="F70" s="4"/>
      <c r="G70" s="4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6"/>
    </row>
    <row r="71" spans="1:18" x14ac:dyDescent="0.2">
      <c r="A71" s="11" t="s">
        <v>18</v>
      </c>
      <c r="B71" s="8">
        <f t="shared" si="25"/>
        <v>21241.666666666668</v>
      </c>
      <c r="C71" s="8">
        <f t="shared" si="26"/>
        <v>19414.083333333332</v>
      </c>
      <c r="D71" s="8">
        <f t="shared" si="27"/>
        <v>-1827.5833333333358</v>
      </c>
      <c r="E71" s="9">
        <f t="shared" si="24"/>
        <v>-8.6037661828168022E-2</v>
      </c>
      <c r="F71" s="4"/>
      <c r="G71" s="4"/>
      <c r="H71" s="35"/>
      <c r="I71" s="25"/>
      <c r="J71" s="25"/>
      <c r="K71" s="25"/>
      <c r="L71" s="25"/>
      <c r="M71" s="25"/>
      <c r="N71" s="25"/>
      <c r="O71" s="25"/>
      <c r="P71" s="25"/>
      <c r="Q71" s="25"/>
      <c r="R71" s="26"/>
    </row>
    <row r="72" spans="1:18" ht="13.5" thickBot="1" x14ac:dyDescent="0.25">
      <c r="A72" s="48"/>
      <c r="B72" s="49" t="s">
        <v>7</v>
      </c>
      <c r="C72" s="49" t="s">
        <v>7</v>
      </c>
      <c r="D72" s="49"/>
      <c r="E72" s="18"/>
      <c r="F72" s="50"/>
      <c r="G72" s="50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4"/>
    </row>
    <row r="74" spans="1:18" x14ac:dyDescent="0.2">
      <c r="A74" s="42"/>
    </row>
  </sheetData>
  <mergeCells count="1">
    <mergeCell ref="B58:E58"/>
  </mergeCells>
  <phoneticPr fontId="0" type="noConversion"/>
  <pageMargins left="0.23" right="0" top="0.61" bottom="0" header="0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12" sqref="F12 F26"/>
    </sheetView>
  </sheetViews>
  <sheetFormatPr defaultRowHeight="12.75" x14ac:dyDescent="0.2"/>
  <sheetData>
    <row r="1" spans="1:7" x14ac:dyDescent="0.2">
      <c r="A1" s="37" t="s">
        <v>56</v>
      </c>
      <c r="B1" s="36"/>
      <c r="C1" s="36">
        <v>2002</v>
      </c>
      <c r="D1" s="36">
        <v>2003</v>
      </c>
      <c r="E1" s="36">
        <v>2004</v>
      </c>
      <c r="F1" s="36">
        <v>2005</v>
      </c>
      <c r="G1" s="36"/>
    </row>
    <row r="2" spans="1:7" x14ac:dyDescent="0.2">
      <c r="B2" s="36" t="s">
        <v>32</v>
      </c>
      <c r="C2" s="36">
        <v>13360</v>
      </c>
      <c r="D2" s="36">
        <v>13779</v>
      </c>
      <c r="E2" s="36">
        <v>16111</v>
      </c>
      <c r="F2" s="36">
        <v>18377</v>
      </c>
      <c r="G2" s="36"/>
    </row>
    <row r="3" spans="1:7" x14ac:dyDescent="0.2">
      <c r="B3" s="36" t="s">
        <v>33</v>
      </c>
      <c r="C3" s="36">
        <v>13067</v>
      </c>
      <c r="D3" s="36">
        <v>13516</v>
      </c>
      <c r="E3" s="36">
        <v>16001</v>
      </c>
      <c r="F3" s="36">
        <v>18401</v>
      </c>
      <c r="G3" s="36"/>
    </row>
    <row r="4" spans="1:7" x14ac:dyDescent="0.2">
      <c r="B4" s="36" t="s">
        <v>34</v>
      </c>
      <c r="C4" s="36">
        <v>11046</v>
      </c>
      <c r="D4" s="36">
        <v>12650</v>
      </c>
      <c r="E4" s="36">
        <v>13796</v>
      </c>
      <c r="F4" s="36">
        <v>12510</v>
      </c>
      <c r="G4" s="36"/>
    </row>
    <row r="5" spans="1:7" x14ac:dyDescent="0.2">
      <c r="B5" s="36" t="s">
        <v>35</v>
      </c>
      <c r="C5" s="36">
        <v>9483</v>
      </c>
      <c r="D5" s="36">
        <v>11532</v>
      </c>
      <c r="E5" s="36">
        <v>10193</v>
      </c>
      <c r="F5" s="36">
        <v>11134</v>
      </c>
      <c r="G5" s="36"/>
    </row>
    <row r="6" spans="1:7" x14ac:dyDescent="0.2">
      <c r="B6" s="36" t="s">
        <v>36</v>
      </c>
      <c r="C6" s="36">
        <v>8405</v>
      </c>
      <c r="D6" s="36">
        <v>9969</v>
      </c>
      <c r="E6" s="36">
        <v>9632</v>
      </c>
      <c r="F6" s="36">
        <v>10941</v>
      </c>
      <c r="G6" s="36"/>
    </row>
    <row r="7" spans="1:7" x14ac:dyDescent="0.2">
      <c r="B7" s="36" t="s">
        <v>37</v>
      </c>
      <c r="C7" s="36">
        <v>9166</v>
      </c>
      <c r="D7" s="36">
        <v>10897</v>
      </c>
      <c r="E7" s="36">
        <v>10909</v>
      </c>
      <c r="F7" s="36">
        <v>12197</v>
      </c>
      <c r="G7" s="36"/>
    </row>
    <row r="8" spans="1:7" x14ac:dyDescent="0.2">
      <c r="B8" s="36" t="s">
        <v>38</v>
      </c>
      <c r="C8" s="36">
        <v>10023</v>
      </c>
      <c r="D8" s="36">
        <v>12093</v>
      </c>
      <c r="E8" s="36">
        <v>11690</v>
      </c>
      <c r="F8" s="36">
        <v>12205</v>
      </c>
      <c r="G8" s="36"/>
    </row>
    <row r="9" spans="1:7" x14ac:dyDescent="0.2">
      <c r="B9" s="36" t="s">
        <v>39</v>
      </c>
      <c r="C9" s="36">
        <v>9869</v>
      </c>
      <c r="D9" s="36">
        <v>11290</v>
      </c>
      <c r="E9" s="36">
        <v>11318</v>
      </c>
      <c r="F9" s="36">
        <v>12622</v>
      </c>
      <c r="G9" s="36"/>
    </row>
    <row r="10" spans="1:7" x14ac:dyDescent="0.2">
      <c r="B10" s="36" t="s">
        <v>40</v>
      </c>
      <c r="C10" s="36">
        <v>9326</v>
      </c>
      <c r="D10" s="36">
        <v>10506</v>
      </c>
      <c r="E10" s="36">
        <v>10847</v>
      </c>
      <c r="F10" s="36">
        <v>11549</v>
      </c>
      <c r="G10" s="36"/>
    </row>
    <row r="11" spans="1:7" x14ac:dyDescent="0.2">
      <c r="B11" s="36" t="s">
        <v>41</v>
      </c>
      <c r="C11" s="36">
        <v>9197</v>
      </c>
      <c r="D11" s="36">
        <v>10134</v>
      </c>
      <c r="E11" s="36">
        <v>10163</v>
      </c>
      <c r="F11" s="40">
        <v>10695</v>
      </c>
      <c r="G11" s="36"/>
    </row>
    <row r="12" spans="1:7" x14ac:dyDescent="0.2">
      <c r="B12" s="36" t="s">
        <v>42</v>
      </c>
      <c r="C12" s="36">
        <v>11451</v>
      </c>
      <c r="D12" s="36">
        <v>12477</v>
      </c>
      <c r="E12" s="36">
        <v>14544</v>
      </c>
      <c r="F12" s="41">
        <f>[1]Sheet1!$O$53</f>
        <v>32895</v>
      </c>
      <c r="G12" s="36"/>
    </row>
    <row r="13" spans="1:7" x14ac:dyDescent="0.2">
      <c r="B13" s="36" t="s">
        <v>43</v>
      </c>
      <c r="C13" s="36">
        <v>12344</v>
      </c>
      <c r="D13" s="36">
        <v>14691</v>
      </c>
      <c r="E13" s="36">
        <v>16600</v>
      </c>
      <c r="F13" s="36"/>
      <c r="G13" s="36"/>
    </row>
    <row r="14" spans="1:7" x14ac:dyDescent="0.2">
      <c r="B14" s="36"/>
      <c r="C14" s="36"/>
      <c r="D14" s="36"/>
      <c r="E14" s="36"/>
      <c r="F14" s="36"/>
      <c r="G14" s="36"/>
    </row>
    <row r="15" spans="1:7" x14ac:dyDescent="0.2">
      <c r="B15" s="36"/>
      <c r="C15" s="36"/>
      <c r="D15" s="36"/>
      <c r="E15" s="36"/>
      <c r="F15" s="36"/>
      <c r="G15" s="36"/>
    </row>
    <row r="16" spans="1:7" x14ac:dyDescent="0.2">
      <c r="B16" s="37" t="s">
        <v>53</v>
      </c>
      <c r="C16" s="38">
        <f>C2</f>
        <v>13360</v>
      </c>
      <c r="D16" s="38">
        <f>D2</f>
        <v>13779</v>
      </c>
      <c r="E16" s="38">
        <f>E2</f>
        <v>16111</v>
      </c>
      <c r="F16" s="38">
        <f>F2</f>
        <v>18377</v>
      </c>
      <c r="G16" s="36"/>
    </row>
    <row r="17" spans="2:7" x14ac:dyDescent="0.2">
      <c r="B17" s="37" t="s">
        <v>54</v>
      </c>
      <c r="C17" s="38">
        <f>SUM(C2:C3)/2</f>
        <v>13213.5</v>
      </c>
      <c r="D17" s="38">
        <f>SUM(D2:D3)/2</f>
        <v>13647.5</v>
      </c>
      <c r="E17" s="38">
        <f>SUM(E2:E3)/2</f>
        <v>16056</v>
      </c>
      <c r="F17" s="38">
        <f>SUM(F2:F3)/2</f>
        <v>18389</v>
      </c>
      <c r="G17" s="36"/>
    </row>
    <row r="18" spans="2:7" x14ac:dyDescent="0.2">
      <c r="B18" s="37" t="s">
        <v>55</v>
      </c>
      <c r="C18" s="38">
        <f>SUM(C2:C4)/3</f>
        <v>12491</v>
      </c>
      <c r="D18" s="38">
        <f>SUM(D2:D4)/3</f>
        <v>13315</v>
      </c>
      <c r="E18" s="38">
        <f>SUM(E$2:E4)/3</f>
        <v>15302.666666666666</v>
      </c>
      <c r="F18" s="38">
        <f>SUM(F$2:F4)/3</f>
        <v>16429.333333333332</v>
      </c>
      <c r="G18" s="36"/>
    </row>
    <row r="19" spans="2:7" x14ac:dyDescent="0.2">
      <c r="B19" s="37" t="s">
        <v>51</v>
      </c>
      <c r="C19" s="38">
        <f>SUM(C2:C5)/4</f>
        <v>11739</v>
      </c>
      <c r="D19" s="38">
        <f>SUM(D2:D5)/4</f>
        <v>12869.25</v>
      </c>
      <c r="E19" s="38">
        <f>SUM(E$2:E5)/4</f>
        <v>14025.25</v>
      </c>
      <c r="F19" s="38">
        <f>SUM(F2:F5)/4</f>
        <v>15105.5</v>
      </c>
      <c r="G19" s="36"/>
    </row>
    <row r="20" spans="2:7" x14ac:dyDescent="0.2">
      <c r="B20" s="37" t="s">
        <v>52</v>
      </c>
      <c r="C20" s="38">
        <f>SUM(C2:C6)/5</f>
        <v>11072.2</v>
      </c>
      <c r="D20" s="38">
        <f>SUM(D2:D6)/5</f>
        <v>12289.2</v>
      </c>
      <c r="E20" s="38">
        <f>SUM(E$2:E6)/5</f>
        <v>13146.6</v>
      </c>
      <c r="F20" s="38">
        <f>SUM(F$2:F6)/5</f>
        <v>14272.6</v>
      </c>
      <c r="G20" s="36"/>
    </row>
    <row r="21" spans="2:7" x14ac:dyDescent="0.2">
      <c r="B21" s="37" t="s">
        <v>50</v>
      </c>
      <c r="C21" s="38">
        <f>SUM(C2:C7)/6</f>
        <v>10754.5</v>
      </c>
      <c r="D21" s="38">
        <f>SUM(D2:D7)/6</f>
        <v>12057.166666666666</v>
      </c>
      <c r="E21" s="38">
        <f>SUM(E$2:E7)/6</f>
        <v>12773.666666666666</v>
      </c>
      <c r="F21" s="38">
        <f>SUM(F$2:F7)/6</f>
        <v>13926.666666666666</v>
      </c>
      <c r="G21" s="36"/>
    </row>
    <row r="22" spans="2:7" x14ac:dyDescent="0.2">
      <c r="B22" s="37" t="s">
        <v>44</v>
      </c>
      <c r="C22" s="39">
        <v>10650</v>
      </c>
      <c r="D22" s="38">
        <f>SUM(D2:D8)/7</f>
        <v>12062.285714285714</v>
      </c>
      <c r="E22" s="38">
        <f>SUM(E$2:E8)/7</f>
        <v>12618.857142857143</v>
      </c>
      <c r="F22" s="38">
        <f>SUM(F$2:F8)/7</f>
        <v>13680.714285714286</v>
      </c>
      <c r="G22" s="36"/>
    </row>
    <row r="23" spans="2:7" x14ac:dyDescent="0.2">
      <c r="B23" s="37" t="s">
        <v>45</v>
      </c>
      <c r="C23" s="39">
        <f>SUM(C2:C9)/8</f>
        <v>10552.375</v>
      </c>
      <c r="D23" s="39">
        <f>SUM(D2:D9)/8</f>
        <v>11965.75</v>
      </c>
      <c r="E23" s="38">
        <f>SUM(E$2:E9)/8</f>
        <v>12456.25</v>
      </c>
      <c r="F23" s="38">
        <f>SUM(F$2:F9)/8</f>
        <v>13548.375</v>
      </c>
      <c r="G23" s="36"/>
    </row>
    <row r="24" spans="2:7" x14ac:dyDescent="0.2">
      <c r="B24" s="37" t="s">
        <v>46</v>
      </c>
      <c r="C24" s="39">
        <f>SUM(C2:C10)/9</f>
        <v>10416.111111111111</v>
      </c>
      <c r="D24" s="39">
        <f>SUM(D2:D10)/9</f>
        <v>11803.555555555555</v>
      </c>
      <c r="E24" s="38">
        <f>SUM(E$2:E10)/9</f>
        <v>12277.444444444445</v>
      </c>
      <c r="F24" s="38">
        <f>SUM(F$2:F10)/9</f>
        <v>13326.222222222223</v>
      </c>
      <c r="G24" s="36"/>
    </row>
    <row r="25" spans="2:7" x14ac:dyDescent="0.2">
      <c r="B25" s="37" t="s">
        <v>47</v>
      </c>
      <c r="C25" s="39">
        <f>SUM(C2:C11)/10</f>
        <v>10294.200000000001</v>
      </c>
      <c r="D25" s="39">
        <f>SUM(D2:D11)/10</f>
        <v>11636.6</v>
      </c>
      <c r="E25" s="38">
        <f>SUM(E$2:E11)/10</f>
        <v>12066</v>
      </c>
      <c r="F25" s="40">
        <v>13063.1</v>
      </c>
      <c r="G25" s="36"/>
    </row>
    <row r="26" spans="2:7" x14ac:dyDescent="0.2">
      <c r="B26" s="37" t="s">
        <v>48</v>
      </c>
      <c r="C26" s="39">
        <f>SUM(C2:C12)/11</f>
        <v>10399.363636363636</v>
      </c>
      <c r="D26" s="39">
        <f>SUM(D2:D12)/11</f>
        <v>11713</v>
      </c>
      <c r="E26" s="38">
        <f>SUM(E$2:E12)/11</f>
        <v>12291.272727272728</v>
      </c>
      <c r="F26" s="38">
        <f>[1]Sheet1!$E$70</f>
        <v>0.28599258486439977</v>
      </c>
    </row>
    <row r="27" spans="2:7" x14ac:dyDescent="0.2">
      <c r="B27" s="37" t="s">
        <v>49</v>
      </c>
      <c r="C27" s="39">
        <f>SUM(C2:C13)/12</f>
        <v>10561.416666666666</v>
      </c>
      <c r="D27" s="39">
        <f>SUM(D2:D13)/12</f>
        <v>11961.166666666666</v>
      </c>
      <c r="E27" s="38">
        <f>SUM(E$2:E13)/12</f>
        <v>12650.333333333334</v>
      </c>
      <c r="F27" s="38">
        <f>SUM(F$2:F13)/12</f>
        <v>13627.166666666666</v>
      </c>
    </row>
  </sheetData>
  <phoneticPr fontId="0" type="noConversion"/>
  <printOptions gridLines="1" gridLinesSet="0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EVMOLPIDOU</dc:creator>
  <cp:lastModifiedBy>Administrator</cp:lastModifiedBy>
  <cp:lastPrinted>2018-01-18T13:08:16Z</cp:lastPrinted>
  <dcterms:created xsi:type="dcterms:W3CDTF">2000-06-13T19:13:30Z</dcterms:created>
  <dcterms:modified xsi:type="dcterms:W3CDTF">2018-01-23T10:03:49Z</dcterms:modified>
</cp:coreProperties>
</file>